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T:\AKCE - veřejné zakázky\přístupnost v areálu TUL\2026\Výběrové řízení\"/>
    </mc:Choice>
  </mc:AlternateContent>
  <xr:revisionPtr revIDLastSave="0" documentId="13_ncr:1_{4AD87C3C-419E-402F-A47B-BD48C69D4EC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Rekapitulace stavby" sheetId="1" r:id="rId1"/>
    <sheet name="25-11-5107_T - WC-BEZBARI..." sheetId="2" r:id="rId2"/>
    <sheet name="Seznam figur" sheetId="3" r:id="rId3"/>
    <sheet name="Pokyny pro vyplnění" sheetId="4" r:id="rId4"/>
  </sheets>
  <definedNames>
    <definedName name="_xlnm._FilterDatabase" localSheetId="1" hidden="1">'25-11-5107_T - WC-BEZBARI...'!$C$91:$K$433</definedName>
    <definedName name="_xlnm.Print_Titles" localSheetId="1">'25-11-5107_T - WC-BEZBARI...'!$91:$91</definedName>
    <definedName name="_xlnm.Print_Titles" localSheetId="0">'Rekapitulace stavby'!$52:$52</definedName>
    <definedName name="_xlnm.Print_Titles" localSheetId="2">'Seznam figur'!$9:$9</definedName>
    <definedName name="_xlnm.Print_Area" localSheetId="1">'25-11-5107_T - WC-BEZBARI...'!$C$4:$J$37,'25-11-5107_T - WC-BEZBARI...'!$C$43:$J$75,'25-11-5107_T - WC-BEZBARI...'!$C$81:$K$433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2">'Seznam figur'!$C$4:$G$66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55" i="1" s="1"/>
  <c r="J33" i="2"/>
  <c r="AX55" i="1"/>
  <c r="BI433" i="2"/>
  <c r="BH433" i="2"/>
  <c r="BG433" i="2"/>
  <c r="BF433" i="2"/>
  <c r="T433" i="2"/>
  <c r="T432" i="2"/>
  <c r="R433" i="2"/>
  <c r="R432" i="2"/>
  <c r="P433" i="2"/>
  <c r="P432" i="2" s="1"/>
  <c r="BI427" i="2"/>
  <c r="BH427" i="2"/>
  <c r="BG427" i="2"/>
  <c r="BF427" i="2"/>
  <c r="T427" i="2"/>
  <c r="R427" i="2"/>
  <c r="P427" i="2"/>
  <c r="BI417" i="2"/>
  <c r="BH417" i="2"/>
  <c r="BG417" i="2"/>
  <c r="BF417" i="2"/>
  <c r="T417" i="2"/>
  <c r="R417" i="2"/>
  <c r="P417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2" i="2"/>
  <c r="BH382" i="2"/>
  <c r="BG382" i="2"/>
  <c r="BF382" i="2"/>
  <c r="T382" i="2"/>
  <c r="R382" i="2"/>
  <c r="P382" i="2"/>
  <c r="BI376" i="2"/>
  <c r="BH376" i="2"/>
  <c r="BG376" i="2"/>
  <c r="BF376" i="2"/>
  <c r="T376" i="2"/>
  <c r="R376" i="2"/>
  <c r="P376" i="2"/>
  <c r="BI372" i="2"/>
  <c r="BH372" i="2"/>
  <c r="BG372" i="2"/>
  <c r="BF372" i="2"/>
  <c r="T372" i="2"/>
  <c r="R372" i="2"/>
  <c r="P372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2" i="2"/>
  <c r="BH352" i="2"/>
  <c r="BG352" i="2"/>
  <c r="BF352" i="2"/>
  <c r="T352" i="2"/>
  <c r="R352" i="2"/>
  <c r="P352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T303" i="2"/>
  <c r="R304" i="2"/>
  <c r="R303" i="2"/>
  <c r="P304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7" i="2"/>
  <c r="BH267" i="2"/>
  <c r="BG267" i="2"/>
  <c r="BF267" i="2"/>
  <c r="T267" i="2"/>
  <c r="R267" i="2"/>
  <c r="P267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T249" i="2"/>
  <c r="R250" i="2"/>
  <c r="R249" i="2"/>
  <c r="P250" i="2"/>
  <c r="P249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T230" i="2"/>
  <c r="R231" i="2"/>
  <c r="R230" i="2"/>
  <c r="P231" i="2"/>
  <c r="P230" i="2"/>
  <c r="BI227" i="2"/>
  <c r="BH227" i="2"/>
  <c r="BG227" i="2"/>
  <c r="BF227" i="2"/>
  <c r="T227" i="2"/>
  <c r="T226" i="2"/>
  <c r="R227" i="2"/>
  <c r="R226" i="2"/>
  <c r="P227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6" i="2"/>
  <c r="BH106" i="2"/>
  <c r="BG106" i="2"/>
  <c r="BF106" i="2"/>
  <c r="T106" i="2"/>
  <c r="R106" i="2"/>
  <c r="P106" i="2"/>
  <c r="BI99" i="2"/>
  <c r="BH99" i="2"/>
  <c r="BG99" i="2"/>
  <c r="BF99" i="2"/>
  <c r="T99" i="2"/>
  <c r="R99" i="2"/>
  <c r="P99" i="2"/>
  <c r="BI95" i="2"/>
  <c r="BH95" i="2"/>
  <c r="BG95" i="2"/>
  <c r="BF95" i="2"/>
  <c r="T95" i="2"/>
  <c r="T94" i="2" s="1"/>
  <c r="R95" i="2"/>
  <c r="R94" i="2" s="1"/>
  <c r="P95" i="2"/>
  <c r="P94" i="2" s="1"/>
  <c r="J89" i="2"/>
  <c r="J88" i="2"/>
  <c r="F88" i="2"/>
  <c r="F86" i="2"/>
  <c r="E84" i="2"/>
  <c r="J51" i="2"/>
  <c r="J50" i="2"/>
  <c r="F50" i="2"/>
  <c r="F48" i="2"/>
  <c r="E46" i="2"/>
  <c r="J16" i="2"/>
  <c r="E16" i="2"/>
  <c r="F89" i="2"/>
  <c r="J15" i="2"/>
  <c r="J10" i="2"/>
  <c r="J86" i="2" s="1"/>
  <c r="L50" i="1"/>
  <c r="AM50" i="1"/>
  <c r="AM49" i="1"/>
  <c r="L49" i="1"/>
  <c r="AM47" i="1"/>
  <c r="L47" i="1"/>
  <c r="L45" i="1"/>
  <c r="L44" i="1"/>
  <c r="J402" i="2"/>
  <c r="BK231" i="2"/>
  <c r="J250" i="2"/>
  <c r="J136" i="2"/>
  <c r="BK343" i="2"/>
  <c r="J294" i="2"/>
  <c r="J417" i="2"/>
  <c r="BK417" i="2"/>
  <c r="J99" i="2"/>
  <c r="J235" i="2"/>
  <c r="BK242" i="2"/>
  <c r="BK272" i="2"/>
  <c r="J411" i="2"/>
  <c r="BK323" i="2"/>
  <c r="BK293" i="2"/>
  <c r="J368" i="2"/>
  <c r="J427" i="2"/>
  <c r="BK258" i="2"/>
  <c r="J335" i="2"/>
  <c r="J185" i="2"/>
  <c r="J433" i="2"/>
  <c r="BK294" i="2"/>
  <c r="BK238" i="2"/>
  <c r="J332" i="2"/>
  <c r="BK128" i="2"/>
  <c r="BK210" i="2"/>
  <c r="BK169" i="2"/>
  <c r="J408" i="2"/>
  <c r="J276" i="2"/>
  <c r="J231" i="2"/>
  <c r="BK332" i="2"/>
  <c r="BK203" i="2"/>
  <c r="J352" i="2"/>
  <c r="BK227" i="2"/>
  <c r="BK99" i="2"/>
  <c r="BK312" i="2"/>
  <c r="J372" i="2"/>
  <c r="J382" i="2"/>
  <c r="BK335" i="2"/>
  <c r="BK246" i="2"/>
  <c r="J317" i="2"/>
  <c r="BK372" i="2"/>
  <c r="BK95" i="2"/>
  <c r="BK287" i="2"/>
  <c r="J206" i="2"/>
  <c r="J320" i="2"/>
  <c r="BK368" i="2"/>
  <c r="BK326" i="2"/>
  <c r="J173" i="2"/>
  <c r="BK339" i="2"/>
  <c r="J141" i="2"/>
  <c r="J361" i="2"/>
  <c r="J262" i="2"/>
  <c r="BK320" i="2"/>
  <c r="BK405" i="2"/>
  <c r="J210" i="2"/>
  <c r="BK361" i="2"/>
  <c r="BK200" i="2"/>
  <c r="J242" i="2"/>
  <c r="BK185" i="2"/>
  <c r="BK117" i="2"/>
  <c r="J405" i="2"/>
  <c r="BK411" i="2"/>
  <c r="BK364" i="2"/>
  <c r="BK408" i="2"/>
  <c r="J122" i="2"/>
  <c r="BK280" i="2"/>
  <c r="J222" i="2"/>
  <c r="J200" i="2"/>
  <c r="BK314" i="2"/>
  <c r="BK267" i="2"/>
  <c r="BK212" i="2"/>
  <c r="J169" i="2"/>
  <c r="J314" i="2"/>
  <c r="BK165" i="2"/>
  <c r="BK317" i="2"/>
  <c r="J246" i="2"/>
  <c r="J272" i="2"/>
  <c r="BK132" i="2"/>
  <c r="BK301" i="2"/>
  <c r="J95" i="2"/>
  <c r="BK106" i="2"/>
  <c r="J301" i="2"/>
  <c r="J329" i="2"/>
  <c r="J113" i="2"/>
  <c r="J293" i="2"/>
  <c r="BK141" i="2"/>
  <c r="BK222" i="2"/>
  <c r="J326" i="2"/>
  <c r="J312" i="2"/>
  <c r="J289" i="2"/>
  <c r="BK194" i="2"/>
  <c r="J132" i="2"/>
  <c r="BK235" i="2"/>
  <c r="BK427" i="2"/>
  <c r="BK190" i="2"/>
  <c r="BK309" i="2"/>
  <c r="BK250" i="2"/>
  <c r="J343" i="2"/>
  <c r="J165" i="2"/>
  <c r="J159" i="2"/>
  <c r="J391" i="2"/>
  <c r="J347" i="2"/>
  <c r="BK136" i="2"/>
  <c r="J358" i="2"/>
  <c r="J267" i="2"/>
  <c r="BK113" i="2"/>
  <c r="BK358" i="2"/>
  <c r="BK402" i="2"/>
  <c r="BK218" i="2"/>
  <c r="J254" i="2"/>
  <c r="BK122" i="2"/>
  <c r="BK262" i="2"/>
  <c r="BK355" i="2"/>
  <c r="J227" i="2"/>
  <c r="J190" i="2"/>
  <c r="J304" i="2"/>
  <c r="BK391" i="2"/>
  <c r="BK197" i="2"/>
  <c r="BK159" i="2"/>
  <c r="BK382" i="2"/>
  <c r="BK149" i="2"/>
  <c r="BK394" i="2"/>
  <c r="J214" i="2"/>
  <c r="AS54" i="1"/>
  <c r="J106" i="2"/>
  <c r="J298" i="2"/>
  <c r="BK214" i="2"/>
  <c r="J194" i="2"/>
  <c r="BK289" i="2"/>
  <c r="BK376" i="2"/>
  <c r="BK206" i="2"/>
  <c r="J177" i="2"/>
  <c r="BK298" i="2"/>
  <c r="J238" i="2"/>
  <c r="J128" i="2"/>
  <c r="BK285" i="2"/>
  <c r="J287" i="2"/>
  <c r="J203" i="2"/>
  <c r="J153" i="2"/>
  <c r="J309" i="2"/>
  <c r="BK329" i="2"/>
  <c r="BK347" i="2"/>
  <c r="BK254" i="2"/>
  <c r="J181" i="2"/>
  <c r="BK304" i="2"/>
  <c r="J364" i="2"/>
  <c r="J323" i="2"/>
  <c r="J117" i="2"/>
  <c r="BK181" i="2"/>
  <c r="BK177" i="2"/>
  <c r="J280" i="2"/>
  <c r="J285" i="2"/>
  <c r="BK173" i="2"/>
  <c r="J149" i="2"/>
  <c r="BK276" i="2"/>
  <c r="J355" i="2"/>
  <c r="J376" i="2"/>
  <c r="BK433" i="2"/>
  <c r="J258" i="2"/>
  <c r="J218" i="2"/>
  <c r="J212" i="2"/>
  <c r="BK153" i="2"/>
  <c r="J394" i="2"/>
  <c r="BK352" i="2"/>
  <c r="J197" i="2"/>
  <c r="J339" i="2"/>
  <c r="T105" i="2" l="1"/>
  <c r="BK105" i="2"/>
  <c r="J105" i="2"/>
  <c r="J58" i="2"/>
  <c r="P148" i="2"/>
  <c r="R209" i="2"/>
  <c r="BK241" i="2"/>
  <c r="J241" i="2"/>
  <c r="J65" i="2"/>
  <c r="R241" i="2"/>
  <c r="P253" i="2"/>
  <c r="BK308" i="2"/>
  <c r="J308" i="2"/>
  <c r="J69" i="2"/>
  <c r="R313" i="2"/>
  <c r="R105" i="2"/>
  <c r="P209" i="2"/>
  <c r="BK253" i="2"/>
  <c r="J253" i="2"/>
  <c r="J67" i="2"/>
  <c r="T338" i="2"/>
  <c r="R148" i="2"/>
  <c r="P234" i="2"/>
  <c r="R308" i="2"/>
  <c r="R338" i="2"/>
  <c r="T148" i="2"/>
  <c r="T234" i="2"/>
  <c r="T253" i="2"/>
  <c r="P308" i="2"/>
  <c r="P338" i="2"/>
  <c r="R363" i="2"/>
  <c r="P410" i="2"/>
  <c r="P105" i="2"/>
  <c r="P93" i="2"/>
  <c r="T209" i="2"/>
  <c r="T241" i="2"/>
  <c r="T308" i="2"/>
  <c r="BK338" i="2"/>
  <c r="J338" i="2"/>
  <c r="J71" i="2"/>
  <c r="T363" i="2"/>
  <c r="R410" i="2"/>
  <c r="BK148" i="2"/>
  <c r="J148" i="2" s="1"/>
  <c r="J59" i="2" s="1"/>
  <c r="BK209" i="2"/>
  <c r="J209" i="2"/>
  <c r="J60" i="2"/>
  <c r="BK234" i="2"/>
  <c r="J234" i="2"/>
  <c r="J64" i="2" s="1"/>
  <c r="R234" i="2"/>
  <c r="P241" i="2"/>
  <c r="R253" i="2"/>
  <c r="BK313" i="2"/>
  <c r="J313" i="2"/>
  <c r="J70" i="2" s="1"/>
  <c r="P313" i="2"/>
  <c r="T313" i="2"/>
  <c r="BK363" i="2"/>
  <c r="J363" i="2"/>
  <c r="J72" i="2"/>
  <c r="P363" i="2"/>
  <c r="BK410" i="2"/>
  <c r="J410" i="2"/>
  <c r="J73" i="2"/>
  <c r="T410" i="2"/>
  <c r="BK230" i="2"/>
  <c r="BK303" i="2"/>
  <c r="J303" i="2"/>
  <c r="J68" i="2" s="1"/>
  <c r="BK94" i="2"/>
  <c r="J94" i="2"/>
  <c r="J57" i="2"/>
  <c r="BK226" i="2"/>
  <c r="J226" i="2"/>
  <c r="J61" i="2"/>
  <c r="BK249" i="2"/>
  <c r="J249" i="2"/>
  <c r="J66" i="2"/>
  <c r="BK432" i="2"/>
  <c r="J432" i="2"/>
  <c r="J74" i="2"/>
  <c r="J48" i="2"/>
  <c r="F51" i="2"/>
  <c r="BE106" i="2"/>
  <c r="BE132" i="2"/>
  <c r="BE141" i="2"/>
  <c r="BE159" i="2"/>
  <c r="BE165" i="2"/>
  <c r="BE173" i="2"/>
  <c r="BE177" i="2"/>
  <c r="BE197" i="2"/>
  <c r="BE203" i="2"/>
  <c r="BE262" i="2"/>
  <c r="BE117" i="2"/>
  <c r="BE169" i="2"/>
  <c r="BE181" i="2"/>
  <c r="BE185" i="2"/>
  <c r="BE194" i="2"/>
  <c r="BE200" i="2"/>
  <c r="BE214" i="2"/>
  <c r="BE227" i="2"/>
  <c r="BE231" i="2"/>
  <c r="BE235" i="2"/>
  <c r="BE298" i="2"/>
  <c r="BE206" i="2"/>
  <c r="BE317" i="2"/>
  <c r="BE332" i="2"/>
  <c r="BE335" i="2"/>
  <c r="BE95" i="2"/>
  <c r="BE113" i="2"/>
  <c r="BE136" i="2"/>
  <c r="BE153" i="2"/>
  <c r="BE267" i="2"/>
  <c r="BE272" i="2"/>
  <c r="BE99" i="2"/>
  <c r="BE128" i="2"/>
  <c r="BE218" i="2"/>
  <c r="BE222" i="2"/>
  <c r="BE254" i="2"/>
  <c r="BE276" i="2"/>
  <c r="BE280" i="2"/>
  <c r="BE285" i="2"/>
  <c r="BE287" i="2"/>
  <c r="BE289" i="2"/>
  <c r="BE293" i="2"/>
  <c r="BE301" i="2"/>
  <c r="BE309" i="2"/>
  <c r="BE312" i="2"/>
  <c r="BE320" i="2"/>
  <c r="BE323" i="2"/>
  <c r="BE329" i="2"/>
  <c r="BE391" i="2"/>
  <c r="BE411" i="2"/>
  <c r="BE352" i="2"/>
  <c r="BE361" i="2"/>
  <c r="BE372" i="2"/>
  <c r="BE394" i="2"/>
  <c r="BE405" i="2"/>
  <c r="BE408" i="2"/>
  <c r="BE417" i="2"/>
  <c r="BE427" i="2"/>
  <c r="BE433" i="2"/>
  <c r="BE238" i="2"/>
  <c r="BE242" i="2"/>
  <c r="BE258" i="2"/>
  <c r="BE304" i="2"/>
  <c r="BE314" i="2"/>
  <c r="BE326" i="2"/>
  <c r="BE339" i="2"/>
  <c r="BE355" i="2"/>
  <c r="BE368" i="2"/>
  <c r="BE376" i="2"/>
  <c r="BE122" i="2"/>
  <c r="BE149" i="2"/>
  <c r="BE190" i="2"/>
  <c r="BE210" i="2"/>
  <c r="BE212" i="2"/>
  <c r="BE246" i="2"/>
  <c r="BE250" i="2"/>
  <c r="BE294" i="2"/>
  <c r="BE343" i="2"/>
  <c r="BE347" i="2"/>
  <c r="BE358" i="2"/>
  <c r="BE364" i="2"/>
  <c r="BE382" i="2"/>
  <c r="BE402" i="2"/>
  <c r="F34" i="2"/>
  <c r="BC55" i="1" s="1"/>
  <c r="BC54" i="1" s="1"/>
  <c r="W32" i="1" s="1"/>
  <c r="F32" i="2"/>
  <c r="BA55" i="1" s="1"/>
  <c r="BA54" i="1" s="1"/>
  <c r="W30" i="1" s="1"/>
  <c r="F33" i="2"/>
  <c r="BB55" i="1" s="1"/>
  <c r="BB54" i="1" s="1"/>
  <c r="W31" i="1" s="1"/>
  <c r="F35" i="2"/>
  <c r="BD55" i="1" s="1"/>
  <c r="BD54" i="1" s="1"/>
  <c r="W33" i="1" s="1"/>
  <c r="J32" i="2"/>
  <c r="AW55" i="1" s="1"/>
  <c r="R93" i="2" l="1"/>
  <c r="R229" i="2"/>
  <c r="P229" i="2"/>
  <c r="P92" i="2" s="1"/>
  <c r="AU55" i="1" s="1"/>
  <c r="AU54" i="1" s="1"/>
  <c r="T229" i="2"/>
  <c r="T93" i="2"/>
  <c r="R92" i="2"/>
  <c r="T92" i="2"/>
  <c r="BK229" i="2"/>
  <c r="J229" i="2"/>
  <c r="J62" i="2" s="1"/>
  <c r="J230" i="2"/>
  <c r="J63" i="2"/>
  <c r="BK93" i="2"/>
  <c r="J31" i="2"/>
  <c r="AV55" i="1" s="1"/>
  <c r="AT55" i="1" s="1"/>
  <c r="AW54" i="1"/>
  <c r="AK30" i="1" s="1"/>
  <c r="AX54" i="1"/>
  <c r="F31" i="2"/>
  <c r="AZ55" i="1" s="1"/>
  <c r="AZ54" i="1" s="1"/>
  <c r="W29" i="1" s="1"/>
  <c r="AY54" i="1"/>
  <c r="BK92" i="2" l="1"/>
  <c r="J92" i="2" s="1"/>
  <c r="J93" i="2"/>
  <c r="J56" i="2"/>
  <c r="AV54" i="1"/>
  <c r="AK29" i="1" s="1"/>
  <c r="J55" i="2" l="1"/>
  <c r="J28" i="2"/>
  <c r="AG55" i="1" s="1"/>
  <c r="AG54" i="1" s="1"/>
  <c r="AK26" i="1" s="1"/>
  <c r="AK35" i="1" s="1"/>
  <c r="AN55" i="1"/>
  <c r="AT54" i="1"/>
  <c r="J37" i="2" l="1"/>
  <c r="AN54" i="1"/>
</calcChain>
</file>

<file path=xl/sharedStrings.xml><?xml version="1.0" encoding="utf-8"?>
<sst xmlns="http://schemas.openxmlformats.org/spreadsheetml/2006/main" count="4189" uniqueCount="840">
  <si>
    <t>Export Komplet</t>
  </si>
  <si>
    <t>VZ</t>
  </si>
  <si>
    <t>2.0</t>
  </si>
  <si>
    <t>ZAMOK</t>
  </si>
  <si>
    <t>False</t>
  </si>
  <si>
    <t>{89815870-eeb4-4a1e-8936-f7f009d43067}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</si>
  <si>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</si>
  <si>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</si>
  <si>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</si>
  <si>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</si>
  <si>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</si>
  <si>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</si>
  <si>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</si>
  <si>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</si>
  <si>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25-11-5107_T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</si>
  <si>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</si>
  <si>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</si>
  <si>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WC-BEZBARIÉROVĚ PŘÍSTUPNÉ</t>
  </si>
  <si>
    <t>KSO:</t>
  </si>
  <si>
    <t>801 86 12</t>
  </si>
  <si>
    <t>CC-CZ:</t>
  </si>
  <si>
    <t/>
  </si>
  <si>
    <t>Místo:</t>
  </si>
  <si>
    <t xml:space="preserve">BUDOVA – MENZA HARCOV </t>
  </si>
  <si>
    <t>Datum:</t>
  </si>
  <si>
    <t>18. 11. 2025</t>
  </si>
  <si>
    <t>Zadavatel:</t>
  </si>
  <si>
    <t>IČ:</t>
  </si>
  <si>
    <t>TUL LIBEREC</t>
  </si>
  <si>
    <t>DIČ:</t>
  </si>
  <si>
    <t>Účastník:</t>
  </si>
  <si>
    <t>Vyplň údaj</t>
  </si>
  <si>
    <t>Projektant:</t>
  </si>
  <si>
    <t xml:space="preserve">Ing. D. Vojtíšková </t>
  </si>
  <si>
    <t>True</t>
  </si>
  <si>
    <t>Zpracovatel:</t>
  </si>
  <si>
    <t>Propos Liberec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</si>
  <si>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</si>
  <si>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podminky.urs.cz._x000D_
Soupis prací neřeší vybourání stávající příčky mezi novým wc a stávajícím - předpoklad vhodné dělící konstrukce.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</si>
  <si>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</si>
  <si>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</si>
  <si>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</si>
  <si>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</si>
  <si>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</si>
  <si>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</si>
  <si>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</si>
  <si>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</si>
  <si>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</si>
  <si>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</si>
  <si>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</si>
  <si>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</si>
  <si>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</si>
  <si>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</si>
  <si>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</si>
  <si>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</si>
  <si>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</si>
  <si>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</si>
  <si>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</si>
  <si>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</si>
  <si>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</si>
  <si>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</si>
  <si>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</si>
  <si>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</si>
  <si>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</si>
  <si>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</si>
  <si>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</si>
  <si>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</si>
  <si>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</si>
  <si>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</si>
  <si>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</si>
  <si>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</si>
  <si>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</si>
  <si>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</si>
  <si>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</si>
  <si>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</si>
  <si>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</si>
  <si>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</si>
  <si>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</si>
  <si>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</si>
  <si>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</si>
  <si>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sdkpodhled</t>
  </si>
  <si>
    <t>3,5</t>
  </si>
  <si>
    <t>2</t>
  </si>
  <si>
    <t>keramdlazb</t>
  </si>
  <si>
    <t>3,85</t>
  </si>
  <si>
    <t>KRYCÍ LIST SOUPISU PRACÍ</t>
  </si>
  <si>
    <t>kerobkl</t>
  </si>
  <si>
    <t>17,824</t>
  </si>
  <si>
    <t>klista</t>
  </si>
  <si>
    <t>11,712</t>
  </si>
  <si>
    <t>penamalba</t>
  </si>
  <si>
    <t>15,7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</si>
  <si>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Soupis prací neřeší vybourání stávající příčky mezi novým wc a stávajícím - předpoklad vhodné dělící konstrukce.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</si>
  <si>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</si>
  <si>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</si>
  <si>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</si>
  <si>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</si>
  <si>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</si>
  <si>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</si>
  <si>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</si>
  <si>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</si>
  <si>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</si>
  <si>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</si>
  <si>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</si>
  <si>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 vč. přesunu hmot</t>
  </si>
  <si>
    <t xml:space="preserve">    725 - Zdravotechnika - zařizovací předměty vč. přesunu hmot</t>
  </si>
  <si>
    <t xml:space="preserve">    741 - Elektroinstalace - silnoproud vč. přesunu hmot</t>
  </si>
  <si>
    <t xml:space="preserve">    751 - Vzduchotechnika vč. přesunu hmot</t>
  </si>
  <si>
    <t xml:space="preserve">    763 - Konstrukce suché výstavby</t>
  </si>
  <si>
    <t xml:space="preserve">    766 - Konstrukce truhlářské vč. přesunu hmot</t>
  </si>
  <si>
    <t xml:space="preserve">    767 - Konstrukce zámečnické vč. přesunu hmot</t>
  </si>
  <si>
    <t xml:space="preserve">    768 - Ostatní výrobky vč. přesunu hmot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</si>
  <si>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</si>
  <si>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</si>
  <si>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</si>
  <si>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</si>
  <si>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</si>
  <si>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</si>
  <si>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</si>
  <si>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</si>
  <si>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</si>
  <si>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</si>
  <si>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</si>
  <si>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</si>
  <si>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</si>
  <si>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</si>
  <si>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</si>
  <si>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</si>
  <si>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</si>
  <si>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</si>
  <si>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</si>
  <si>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</si>
  <si>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</si>
  <si>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</si>
  <si>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</si>
  <si>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</si>
  <si>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cihlami pálenými na maltu cementovou</t>
  </si>
  <si>
    <t>m3</t>
  </si>
  <si>
    <t>CS ÚRS 2025 02</t>
  </si>
  <si>
    <t>4</t>
  </si>
  <si>
    <t>442026147</t>
  </si>
  <si>
    <t>Online PSC</t>
  </si>
  <si>
    <t>https://podminky.urs.cz/item/CS_URS_2025_02/317234410</t>
  </si>
  <si>
    <t>VV</t>
  </si>
  <si>
    <t>1,2*0,1*0,1</t>
  </si>
  <si>
    <t>Součet</t>
  </si>
  <si>
    <t>317944321</t>
  </si>
  <si>
    <t>Válcované nosníky dodatečně osazované do připravených otvorů bez zazdění hlav, výšky do 120 mm</t>
  </si>
  <si>
    <t>t</t>
  </si>
  <si>
    <t>336155420</t>
  </si>
  <si>
    <t>https://podminky.urs.cz/item/CS_URS_2025_02/317944321</t>
  </si>
  <si>
    <t>K101 PŘEKLAD NAD DVEŘNÍM OTVOREM</t>
  </si>
  <si>
    <t>2 X L 70/70/6 - 6,38 kg/m</t>
  </si>
  <si>
    <t>1,2*6,38*0,001*2</t>
  </si>
  <si>
    <t>6</t>
  </si>
  <si>
    <t>Úpravy povrchů, podlahy a osazování výplní</t>
  </si>
  <si>
    <t>612135001</t>
  </si>
  <si>
    <t>Vyrovnání nerovností podkladu vnitřních omítaných ploch maltou, tl. do 10 mm vápenocementovou stěn</t>
  </si>
  <si>
    <t>m2</t>
  </si>
  <si>
    <t>-552271886</t>
  </si>
  <si>
    <t>https://podminky.urs.cz/item/CS_URS_2025_02/612135001</t>
  </si>
  <si>
    <t>po otlučení obkladu</t>
  </si>
  <si>
    <t>Na zděných konstrukcích</t>
  </si>
  <si>
    <t>(1,775+1,85)*2,0</t>
  </si>
  <si>
    <t>-0,80*1,97</t>
  </si>
  <si>
    <t>612325111</t>
  </si>
  <si>
    <t>Vápenocementová omítka rýh hladká, ve stěnách, šířky rýhy do 150 mm</t>
  </si>
  <si>
    <t>1395982974</t>
  </si>
  <si>
    <t>https://podminky.urs.cz/item/CS_URS_2025_02/612325111</t>
  </si>
  <si>
    <t>3,0*0,1*2</t>
  </si>
  <si>
    <t>5</t>
  </si>
  <si>
    <t>612325223</t>
  </si>
  <si>
    <t>Vápenocementová omítka jednotlivých malých ploch štuková dvouvrstvá na stěnách, plochy jednotlivě přes 0,25 do 1 m2</t>
  </si>
  <si>
    <t>kus</t>
  </si>
  <si>
    <t>506608534</t>
  </si>
  <si>
    <t>https://podminky.urs.cz/item/CS_URS_2025_02/612325223</t>
  </si>
  <si>
    <t>okolo vybouraného otvoru, nového překladu atd</t>
  </si>
  <si>
    <t>612325419</t>
  </si>
  <si>
    <t>Oprava vápenocementové omítky vnitřních ploch hladké, tl. do 20 mm, s celoplošným přeštukováním, tl. štuku do 3 mm stěn, v rozsahu opravované plochy přes 30 do 50%</t>
  </si>
  <si>
    <t>-1252604289</t>
  </si>
  <si>
    <t>https://podminky.urs.cz/item/CS_URS_2025_02/612325419</t>
  </si>
  <si>
    <t>Nad keramickým obkladem</t>
  </si>
  <si>
    <t>Na stávajících stěnách</t>
  </si>
  <si>
    <t>(2,05*2)*1,0</t>
  </si>
  <si>
    <t>7</t>
  </si>
  <si>
    <t>615142012</t>
  </si>
  <si>
    <t>Pletivo vnitřních ploch v ploše nebo pruzích, na plném podkladu rabicové provizorně přichycené nosníků</t>
  </si>
  <si>
    <t>1877152495</t>
  </si>
  <si>
    <t>https://podminky.urs.cz/item/CS_URS_2025_02/615142012</t>
  </si>
  <si>
    <t>1,2*0,1*2</t>
  </si>
  <si>
    <t>8</t>
  </si>
  <si>
    <t>619995001</t>
  </si>
  <si>
    <t>Začištění omítek (s dodáním hmot) kolem oken, dveří, podlah, obkladů apod.</t>
  </si>
  <si>
    <t>m</t>
  </si>
  <si>
    <t>60923287</t>
  </si>
  <si>
    <t>https://podminky.urs.cz/item/CS_URS_2025_02/619995001</t>
  </si>
  <si>
    <t>(0,8+2,1*2)</t>
  </si>
  <si>
    <t>9</t>
  </si>
  <si>
    <t>631312121</t>
  </si>
  <si>
    <t>Doplnění dosavadních mazanin prostým betonem s dodáním hmot, bez potěru, plochy jednotlivě přes 1 m2 do 4 m2 a tl. do 80 mm</t>
  </si>
  <si>
    <t>1150294793</t>
  </si>
  <si>
    <t>https://podminky.urs.cz/item/CS_URS_2025_02/631312121</t>
  </si>
  <si>
    <t>vyrovnání po vybourání dlažby</t>
  </si>
  <si>
    <t>"dle projektanta"3,85*0,05</t>
  </si>
  <si>
    <t>10</t>
  </si>
  <si>
    <t>631312141</t>
  </si>
  <si>
    <t>Doplnění dosavadních mazanin prostým betonem s dodáním hmot, bez potěru, plochy jednotlivě rýh v dosavadních mazaninách</t>
  </si>
  <si>
    <t>1779030780</t>
  </si>
  <si>
    <t>https://podminky.urs.cz/item/CS_URS_2025_02/631312141</t>
  </si>
  <si>
    <t>po vybouraných příčkách</t>
  </si>
  <si>
    <t>1,6*0,15*0,1</t>
  </si>
  <si>
    <t>1,9*0,15*0,1</t>
  </si>
  <si>
    <t>0,9*0,15*0,1</t>
  </si>
  <si>
    <t>Ostatní konstrukce a práce, bourání</t>
  </si>
  <si>
    <t>11</t>
  </si>
  <si>
    <t>949101111</t>
  </si>
  <si>
    <t>Lešení pomocné pracovní pro objekty pozemních staveb pro zatížení do 150 kg/m2, o výšce lešeňové podlahy do 1,9 m</t>
  </si>
  <si>
    <t>-656170057</t>
  </si>
  <si>
    <t>https://podminky.urs.cz/item/CS_URS_2025_02/949101111</t>
  </si>
  <si>
    <t>1,85*1,775</t>
  </si>
  <si>
    <t>952901111</t>
  </si>
  <si>
    <t>Vyčištění budov nebo objektů před předáním do užívání budov bytové nebo občanské výstavby, světlé výšky podlaží do 4 m</t>
  </si>
  <si>
    <t>-673126440</t>
  </si>
  <si>
    <t>https://podminky.urs.cz/item/CS_URS_2025_02/952901111</t>
  </si>
  <si>
    <t>stávající WC</t>
  </si>
  <si>
    <t>1,5*3,0</t>
  </si>
  <si>
    <t>13</t>
  </si>
  <si>
    <t>962031011</t>
  </si>
  <si>
    <t>Bourání příček nebo přizdívek z cihel děrovaných, tl. do 100 mm</t>
  </si>
  <si>
    <t>33768275</t>
  </si>
  <si>
    <t>https://podminky.urs.cz/item/CS_URS_2025_02/962031011</t>
  </si>
  <si>
    <t>1,6*3,0</t>
  </si>
  <si>
    <t>1,9*3,0</t>
  </si>
  <si>
    <t>-0,6*2,1*2</t>
  </si>
  <si>
    <t>14</t>
  </si>
  <si>
    <t>965081213</t>
  </si>
  <si>
    <t>Bourání podlah z dlaždic bez podkladního lože nebo mazaniny, s jakoukoliv výplní spár keramických nebo xylolitových tl. do 10 mm, plochy přes 1 m2</t>
  </si>
  <si>
    <t>-435614240</t>
  </si>
  <si>
    <t>https://podminky.urs.cz/item/CS_URS_2025_02/965081213</t>
  </si>
  <si>
    <t>"dle projektanta"3,85</t>
  </si>
  <si>
    <t>15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</si>
  <si>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</si>
  <si>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</si>
  <si>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-1775271700</t>
  </si>
  <si>
    <t>https://podminky.urs.cz/item/CS_URS_2025_02/967031733</t>
  </si>
  <si>
    <t>2,1*0,15*2</t>
  </si>
  <si>
    <t>16</t>
  </si>
  <si>
    <t>968072245</t>
  </si>
  <si>
    <t>Vybourání kovových rámů oken s křídly, dveřních zárubní, vrat, stěn, ostění nebo obkladů okenních rámů s křídly jednoduchých, plochy do 2 m2</t>
  </si>
  <si>
    <t>-1586992489</t>
  </si>
  <si>
    <t>https://podminky.urs.cz/item/CS_URS_2025_02/968072245</t>
  </si>
  <si>
    <t>0,60*1,97*2</t>
  </si>
  <si>
    <t>17</t>
  </si>
  <si>
    <t>971033631</t>
  </si>
  <si>
    <t>Vybourání otvorů ve zdivu základovém nebo nadzákladovém z cihel, tvárnic, příčkovek z cihel pálených na maltu vápennou nebo vápenocementovou plochy do 4 m2, tl. do 150 mm</t>
  </si>
  <si>
    <t>2135450779</t>
  </si>
  <si>
    <t>https://podminky.urs.cz/item/CS_URS_2025_02/971033631</t>
  </si>
  <si>
    <t>0,9*2,02</t>
  </si>
  <si>
    <t>18</t>
  </si>
  <si>
    <t>974031164</t>
  </si>
  <si>
    <t>Vysekání rýh ve zdivu cihelném na maltu vápennou nebo vápenocementovou do hl. 150 mm a šířky do 150 mm</t>
  </si>
  <si>
    <t>-1181633525</t>
  </si>
  <si>
    <t>https://podminky.urs.cz/item/CS_URS_2025_02/974031164</t>
  </si>
  <si>
    <t>1,2</t>
  </si>
  <si>
    <t>19</t>
  </si>
  <si>
    <t>977151123</t>
  </si>
  <si>
    <t>Jádrové vrty diamantovými korunkami do stavebních materiálů (železobetonu, betonu, cihel, obkladů, dlažeb, kamene) průměru přes 130 do 150 mm</t>
  </si>
  <si>
    <t>-2107731683</t>
  </si>
  <si>
    <t>https://podminky.urs.cz/item/CS_URS_2025_02/977151123</t>
  </si>
  <si>
    <t>předpokládaný prostup pro kanalizaci</t>
  </si>
  <si>
    <t>0,25</t>
  </si>
  <si>
    <t>20</t>
  </si>
  <si>
    <t>978059541</t>
  </si>
  <si>
    <t>Odsekání obkladů stěn včetně otlučení podkladní omítky až na zdivo z obkládaček vnitřních, z jakýchkoliv materiálů, plochy přes 1 m2</t>
  </si>
  <si>
    <t>-655587250</t>
  </si>
  <si>
    <t>https://podminky.urs.cz/item/CS_URS_2025_02/978059541</t>
  </si>
  <si>
    <t>"dle projektanta"18,5</t>
  </si>
  <si>
    <t>999100522</t>
  </si>
  <si>
    <t>Demontáž ostatních drobných nefunkčních konstrukcí a prvků jinde neuvedených v interiéru vč. likvidace (realizováno pouze na pokyn investora a účtování dle SD)</t>
  </si>
  <si>
    <t>hod</t>
  </si>
  <si>
    <t>-834443075</t>
  </si>
  <si>
    <t>22</t>
  </si>
  <si>
    <t>99911.100</t>
  </si>
  <si>
    <t>Odstranění zakrytí odpadního potrubí u podlahy vč. likvidace, manipulace, poplatku za suť</t>
  </si>
  <si>
    <t>-404397601</t>
  </si>
  <si>
    <t>1,0</t>
  </si>
  <si>
    <t>23</t>
  </si>
  <si>
    <t>99911.300</t>
  </si>
  <si>
    <t>Ochrana stávajících konstrukcí před poškozením (stávající WC i chodba, kde bude nový otvor)</t>
  </si>
  <si>
    <t>kpl</t>
  </si>
  <si>
    <t>-1510577901</t>
  </si>
  <si>
    <t>24</t>
  </si>
  <si>
    <t>99911.350</t>
  </si>
  <si>
    <t>Provedení sondy před zhotoveném otvoru pro kanalizaci ( zda otvor nezasáhne do rozvodů pod stropem 1.PP)</t>
  </si>
  <si>
    <t>-2139510663</t>
  </si>
  <si>
    <t>25</t>
  </si>
  <si>
    <t>99991.400</t>
  </si>
  <si>
    <t>Zednické výpomoci specialistům - realizováno na pokyn investora a účtováno dle záznamu v SD</t>
  </si>
  <si>
    <t>-1169252537</t>
  </si>
  <si>
    <t>10,0</t>
  </si>
  <si>
    <t>997</t>
  </si>
  <si>
    <t>Přesun sutě</t>
  </si>
  <si>
    <t>26</t>
  </si>
  <si>
    <t>997013211</t>
  </si>
  <si>
    <t>Vnitrostaveništní doprava suti a vybouraných hmot vodorovně do 50 m s naložením ručně pro budovy a haly výšky do 6 m</t>
  </si>
  <si>
    <t>2057571550</t>
  </si>
  <si>
    <t>https://podminky.urs.cz/item/CS_URS_2025_02/997013211</t>
  </si>
  <si>
    <t>27</t>
  </si>
  <si>
    <t>997013501</t>
  </si>
  <si>
    <t>Odvoz suti a vybouraných hmot na skládku nebo meziskládku se složením, na vzdálenost do 1 km</t>
  </si>
  <si>
    <t>-737832580</t>
  </si>
  <si>
    <t>https://podminky.urs.cz/item/CS_URS_2025_02/997013501</t>
  </si>
  <si>
    <t>28</t>
  </si>
  <si>
    <t>997013509</t>
  </si>
  <si>
    <t>Odvoz suti a vybouraných hmot na skládku nebo meziskládku se složením, na vzdálenost Příplatek k ceně za každý další započatý 1 km přes 1 km</t>
  </si>
  <si>
    <t>1322561918</t>
  </si>
  <si>
    <t>https://podminky.urs.cz/item/CS_URS_2025_02/997013509</t>
  </si>
  <si>
    <t>3,744*10</t>
  </si>
  <si>
    <t>29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</si>
  <si>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</si>
  <si>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</si>
  <si>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1475742846</t>
  </si>
  <si>
    <t>https://podminky.urs.cz/item/CS_URS_2025_02/997013869</t>
  </si>
  <si>
    <t>3,744-0,5</t>
  </si>
  <si>
    <t>30</t>
  </si>
  <si>
    <t>997013871</t>
  </si>
  <si>
    <t>Poplatek za uložení stavebního odpadu na recyklační skládce (skládkovné) směsného stavebního a demoličního zatříděného do Katalogu odpadů pod kódem 17 09 04</t>
  </si>
  <si>
    <t>-997731376</t>
  </si>
  <si>
    <t>https://podminky.urs.cz/item/CS_URS_2025_02/997013871</t>
  </si>
  <si>
    <t>0,5</t>
  </si>
  <si>
    <t>998</t>
  </si>
  <si>
    <t>Přesun hmot</t>
  </si>
  <si>
    <t>31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</si>
  <si>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</si>
  <si>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</si>
  <si>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-242197681</t>
  </si>
  <si>
    <t>https://podminky.urs.cz/item/CS_URS_2025_02/998018001</t>
  </si>
  <si>
    <t>PSV</t>
  </si>
  <si>
    <t>Práce a dodávky PSV</t>
  </si>
  <si>
    <t>721</t>
  </si>
  <si>
    <t>Zdravotechnika - vnitřní kanalizace vč. přesunu hmot</t>
  </si>
  <si>
    <t>32</t>
  </si>
  <si>
    <t>7211111.1</t>
  </si>
  <si>
    <t>Úprava rozvodů vody a kanalizace vč. příslušenství kompletního provedení, montáže a dodávky</t>
  </si>
  <si>
    <t>613091343</t>
  </si>
  <si>
    <t>725</t>
  </si>
  <si>
    <t>Zdravotechnika - zařizovací předměty vč. přesunu hmot</t>
  </si>
  <si>
    <t>33</t>
  </si>
  <si>
    <t>7251111.5</t>
  </si>
  <si>
    <t>522775033</t>
  </si>
  <si>
    <t>34</t>
  </si>
  <si>
    <t>7251149.1</t>
  </si>
  <si>
    <t>Demontáž klozetové mísy a sedátka vč. bezpečného odpojení, manipulace, likvidace, poplatků za skládku</t>
  </si>
  <si>
    <t>soub</t>
  </si>
  <si>
    <t>-280735786</t>
  </si>
  <si>
    <t>"dle projektanta"2</t>
  </si>
  <si>
    <t>741</t>
  </si>
  <si>
    <t>Elektroinstalace - silnoproud vč. přesunu hmot</t>
  </si>
  <si>
    <t>35</t>
  </si>
  <si>
    <t>74211.100</t>
  </si>
  <si>
    <t xml:space="preserve">Úprava elektro - úprava rozvodů + vypínač vč. demontáže, likvidace, manipulace, poplatku stávajících rozvodů, M+D nových prvků, rozvodů, systémových detailů a prvků. Bez dodání svítidel. </t>
  </si>
  <si>
    <t>742248786</t>
  </si>
  <si>
    <t>P</t>
  </si>
  <si>
    <t>36</t>
  </si>
  <si>
    <t>74211.200</t>
  </si>
  <si>
    <t>Montáž a dodávka signalizačního systému nouzového volání vč. systémových detailů a prvků</t>
  </si>
  <si>
    <t>-654237137</t>
  </si>
  <si>
    <t>751</t>
  </si>
  <si>
    <t>Vzduchotechnika vč. přesunu hmot</t>
  </si>
  <si>
    <t>37</t>
  </si>
  <si>
    <t>75151.011</t>
  </si>
  <si>
    <t>Příplatek na případné řešení odvětrání stávajícího WC (řešeno v rámci realizace na místě)</t>
  </si>
  <si>
    <t>ks</t>
  </si>
  <si>
    <t>-745772844</t>
  </si>
  <si>
    <t xml:space="preserve">Poznámka k položce:_x000D_
Nutné provést dořešení odvětrání stávajícího WC po odstranění podhledů._x000D_
Pravděpodobně dojde k osazení větracího potrubí nad podhled._x000D_
</t>
  </si>
  <si>
    <t>763</t>
  </si>
  <si>
    <t>Konstrukce suché výstavby</t>
  </si>
  <si>
    <t>38</t>
  </si>
  <si>
    <t>763112.61</t>
  </si>
  <si>
    <t>SDK příčka tl 175 mm zdvojený profil CW+UW 50+75 deska 2x12,5 s izolací EI 60 Rw do 65 dB</t>
  </si>
  <si>
    <t>826191305</t>
  </si>
  <si>
    <t xml:space="preserve">Poznámka k položce:_x000D_
4.03	_x000D_
– dělící kce tl. 175 mm_x000D_
- 2 SDK (zelený) - tl. 2x 12,5 mm_x000D_
- CW profil 50+70 mm + minerální zvuková izolace tl. 80 mm_x000D_
- 2 x SDK (zelený) – tl. 2 x 12,5 mm_x000D_
</t>
  </si>
  <si>
    <t>0,45*3,0</t>
  </si>
  <si>
    <t>39</t>
  </si>
  <si>
    <t>763113.41</t>
  </si>
  <si>
    <t>SDK příčka instalační tl 162,5 mm zdvojený profil CW+UW 50+75 desky 2xH2 12,5 + 1xH2 12,5 s izolací tl. 80mm EI 60 Rw do 54 dB</t>
  </si>
  <si>
    <t>-1516462709</t>
  </si>
  <si>
    <t xml:space="preserve">Poznámka k položce:_x000D_
4.01	_x000D_
- Instalační příčka tl. 162,5 mm_x000D_
- 1 x SDK (zelený) – tl. 12,5 mm_x000D_
- CW profil 50+75 mm + minerální zvuková izolace tl. 80 mm_x000D_
- 2 x SDK (zelený) – tl. 2x 12,5 mm_x000D_
</t>
  </si>
  <si>
    <t>1,95*3,0</t>
  </si>
  <si>
    <t>40</t>
  </si>
  <si>
    <t>763121467</t>
  </si>
  <si>
    <t>Stěna předsazená ze sádrokartonových desek s nosnou konstrukcí z ocelových profilů CW, UW dvojitě opláštěná deskami protipožárními impregnovanými DFH2 tl. 2 x 12,5 mm s izolací, EI 45, stěna tl. 125 mm, profil 100</t>
  </si>
  <si>
    <t>-1487789671</t>
  </si>
  <si>
    <t>https://podminky.urs.cz/item/CS_URS_2025_02/763121467</t>
  </si>
  <si>
    <t xml:space="preserve">Poznámka k položce:_x000D_
4.02	_x000D_
– Instalační předstěna tl. 125 mm_x000D_
- 2 x SDK (zelený) – tl. 2x 12,5 mm_x000D_
- CW profil 100 mm + minerální zvuková izolace tl. 60 mm </t>
  </si>
  <si>
    <t>1,6*2,05</t>
  </si>
  <si>
    <t>41</t>
  </si>
  <si>
    <t>763131451</t>
  </si>
  <si>
    <t>Podhled ze sádrokartonových desek dvouvrstvá zavěšená spodní konstrukce z ocelových profilů CD, UD jednoduše opláštěná deskou impregnovanou H2, tl. 12,5 mm, bez izolace</t>
  </si>
  <si>
    <t>12941186</t>
  </si>
  <si>
    <t>https://podminky.urs.cz/item/CS_URS_2025_02/763131451</t>
  </si>
  <si>
    <t>Mezisoučet</t>
  </si>
  <si>
    <t>42</t>
  </si>
  <si>
    <t>763131714</t>
  </si>
  <si>
    <t>Podhled ze sádrokartonových desek ostatní práce a konstrukce na podhledech ze sádrokartonových desek základní penetrační nátěr</t>
  </si>
  <si>
    <t>-1685751948</t>
  </si>
  <si>
    <t>https://podminky.urs.cz/item/CS_URS_2025_02/763131714</t>
  </si>
  <si>
    <t>43</t>
  </si>
  <si>
    <t>763131821</t>
  </si>
  <si>
    <t>Demontáž podhledu nebo samostatného požárního předělu ze sádrokartonových desek s nosnou konstrukcí dvouvrstvou z ocelových profilů, opláštění jednoduché</t>
  </si>
  <si>
    <t>67166227</t>
  </si>
  <si>
    <t>https://podminky.urs.cz/item/CS_URS_2025_02/763131821</t>
  </si>
  <si>
    <t>"dle projektanta"3,5</t>
  </si>
  <si>
    <t>44</t>
  </si>
  <si>
    <t>763164791</t>
  </si>
  <si>
    <t>Obklad konstrukcí sádrokartonovými deskami montáž obkladu, opláštění jednoduché</t>
  </si>
  <si>
    <t>-1877070392</t>
  </si>
  <si>
    <t>https://podminky.urs.cz/item/CS_URS_2025_02/763164791</t>
  </si>
  <si>
    <t>Poznámka k položce:_x000D_
Stávající stěna je výšky 2,050 m, do podhledu zbývá cca 20 -130 mm nutno zakrýt SDK deskou ze strany stávající kabiny</t>
  </si>
  <si>
    <t>1,6*0,13</t>
  </si>
  <si>
    <t>45</t>
  </si>
  <si>
    <t>M</t>
  </si>
  <si>
    <t>59030025</t>
  </si>
  <si>
    <t>deska SDK impregnovaná H2 tl 12,5mm</t>
  </si>
  <si>
    <t>-283683999</t>
  </si>
  <si>
    <t>0,208*1,05 'Přepočtené koeficientem množství</t>
  </si>
  <si>
    <t>46</t>
  </si>
  <si>
    <t>763172377</t>
  </si>
  <si>
    <t>Montáž dvířek pro konstrukce ze sádrokartonových desek revizních jednoplášťových pro podhledy ostatních velikostí do 0,16 m2</t>
  </si>
  <si>
    <t>-747558793</t>
  </si>
  <si>
    <t>https://podminky.urs.cz/item/CS_URS_2025_02/763172377</t>
  </si>
  <si>
    <t>47</t>
  </si>
  <si>
    <t>763173111</t>
  </si>
  <si>
    <t>Montáž nosičů zařizovacích předmětů pro konstrukce ze sádrokartonových desek úchytu pro umyvadlo</t>
  </si>
  <si>
    <t>347156577</t>
  </si>
  <si>
    <t>https://podminky.urs.cz/item/CS_URS_2025_02/763173111</t>
  </si>
  <si>
    <t>48</t>
  </si>
  <si>
    <t>59030729</t>
  </si>
  <si>
    <t>konstrukce pro uchycení umyvadla s nástěnnými bateriemi osová rozteč CW profilů 450-625mm</t>
  </si>
  <si>
    <t>-2076009537</t>
  </si>
  <si>
    <t>49</t>
  </si>
  <si>
    <t>763173113</t>
  </si>
  <si>
    <t>Montáž nosičů zařizovacích předmětů pro konstrukce ze sádrokartonových desek úchytu pro WC</t>
  </si>
  <si>
    <t>1661254400</t>
  </si>
  <si>
    <t>https://podminky.urs.cz/item/CS_URS_2025_02/763173113</t>
  </si>
  <si>
    <t>50</t>
  </si>
  <si>
    <t>59030731</t>
  </si>
  <si>
    <t>konstrukce pro uchycení WC osová rozteč CW profilů 450-625mm</t>
  </si>
  <si>
    <t>-610635154</t>
  </si>
  <si>
    <t>51</t>
  </si>
  <si>
    <t>998763331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</si>
  <si>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</si>
  <si>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-1457240158</t>
  </si>
  <si>
    <t>https://podminky.urs.cz/item/CS_URS_2025_02/998763331</t>
  </si>
  <si>
    <t>766</t>
  </si>
  <si>
    <t>Konstrukce truhlářské vč. přesunu hmot</t>
  </si>
  <si>
    <t>52</t>
  </si>
  <si>
    <t>76699.100</t>
  </si>
  <si>
    <t>Montáž a dodávka dveří vel. 800x1970mm vč. systémové zárubně, kování systémových detailů a prvků, povrchové úpravy - 01/P</t>
  </si>
  <si>
    <t>-213520424</t>
  </si>
  <si>
    <t xml:space="preserve">Poznámka k položce:_x000D_
Plné, otvíravé pravé – 800/1970 mm, bílé, ocelová zárubeň do zdiva tl. 150 mm_x000D_
 Klika-klika, zámek odjistitelný z vnější strany._x000D_
Z vnitřní strany osazeno 1 x madlo dl. 600 mm ve výšce 800 mm – nerez. Dveře opatřeny piktogramem a kovovou destičkou s Braillovým písmem_x000D_
</t>
  </si>
  <si>
    <t>767</t>
  </si>
  <si>
    <t>Konstrukce zámečnické vč. přesunu hmot</t>
  </si>
  <si>
    <t>53</t>
  </si>
  <si>
    <t>767810113</t>
  </si>
  <si>
    <t>Montáž větracích mřížek ocelových čtyřhranných, průřezu přes 0,04 do 0,09 m2</t>
  </si>
  <si>
    <t>-1127147259</t>
  </si>
  <si>
    <t>https://podminky.urs.cz/item/CS_URS_2025_02/767810113</t>
  </si>
  <si>
    <t>54</t>
  </si>
  <si>
    <t>55341.22</t>
  </si>
  <si>
    <t xml:space="preserve">M1 – větrací vnitřní mřížka stropní hliníková vel.320/170 mm </t>
  </si>
  <si>
    <t>200131507</t>
  </si>
  <si>
    <t>768</t>
  </si>
  <si>
    <t>Ostatní výrobky vč. přesunu hmot</t>
  </si>
  <si>
    <t>55</t>
  </si>
  <si>
    <t>78111.100</t>
  </si>
  <si>
    <t>Montáž a dodávka madla délky 800mm, sklopné, nerez - mat vč. kotvení, systémových detailů a prvků a povrchové úpravy - ozn. 1.01</t>
  </si>
  <si>
    <t>-596885723</t>
  </si>
  <si>
    <t>56</t>
  </si>
  <si>
    <t>78111.101</t>
  </si>
  <si>
    <t>Montáž a dodávka madla pravoúhlé 450x450mm, nerez mat vč. kotvení, systémových detailů a prvků - ozn. 1.03</t>
  </si>
  <si>
    <t>-2066092927</t>
  </si>
  <si>
    <t>57</t>
  </si>
  <si>
    <t>78111.102</t>
  </si>
  <si>
    <t>Montáž a dodávka svislého madla délky 500mm, pevné, nerez - mat vč. kotvení, systémových detailů a prvků - ozn. 1.07</t>
  </si>
  <si>
    <t>-1493357787</t>
  </si>
  <si>
    <t>58</t>
  </si>
  <si>
    <t>78111.104</t>
  </si>
  <si>
    <t>Montáž a dodávka výklopného zrcadla s rukojetí vel. 500x600mm vč. kotvení, systémových detailů - ozn. 1.06</t>
  </si>
  <si>
    <t>1750386258</t>
  </si>
  <si>
    <t>59</t>
  </si>
  <si>
    <t>78111.105</t>
  </si>
  <si>
    <t>Montáž a dodávka zásobníku na tekuté mýdlo, nerez - mat vč. kotvení, systémových detailů a prvků - ozn. 1.02</t>
  </si>
  <si>
    <t>678487408</t>
  </si>
  <si>
    <t>60</t>
  </si>
  <si>
    <t>78111.106</t>
  </si>
  <si>
    <t xml:space="preserve">Montáž a dodávka zásobníku na papírové ručník, nástěnný, nerez - mat vč. kotvení, systémových detailů a prvků - ozn. 1.05 </t>
  </si>
  <si>
    <t>127134622</t>
  </si>
  <si>
    <t>61</t>
  </si>
  <si>
    <t>78111.107</t>
  </si>
  <si>
    <t>Montáž a dodávka zásobníku na toaletní papír, nerez - mat vč. kotvení, systémových detailů a prvků - ozn. 1.04</t>
  </si>
  <si>
    <t>1623416686</t>
  </si>
  <si>
    <t>62</t>
  </si>
  <si>
    <t>78111.109</t>
  </si>
  <si>
    <t>Montáž a dodávka háčků na odkládání oděvu, nerez - mat vč. kotvení, systémových detailů a prvků - ozn. 1.09</t>
  </si>
  <si>
    <t>1727629881</t>
  </si>
  <si>
    <t>771</t>
  </si>
  <si>
    <t>Podlahy z dlaždic</t>
  </si>
  <si>
    <t>63</t>
  </si>
  <si>
    <t>771111011</t>
  </si>
  <si>
    <t>Příprava podkladu před provedením dlažby vysátí podlah</t>
  </si>
  <si>
    <t>1468725171</t>
  </si>
  <si>
    <t>https://podminky.urs.cz/item/CS_URS_2025_02/771111011</t>
  </si>
  <si>
    <t>64</t>
  </si>
  <si>
    <t>771121011</t>
  </si>
  <si>
    <t>Příprava podkladu před provedením dlažby nátěr penetrační na podlahu</t>
  </si>
  <si>
    <t>-560325715</t>
  </si>
  <si>
    <t>https://podminky.urs.cz/item/CS_URS_2025_02/771121011</t>
  </si>
  <si>
    <t>65</t>
  </si>
  <si>
    <t>771574415</t>
  </si>
  <si>
    <t>Montáž podlah z dlaždic keramických lepených cementovým flexibilním lepidlem hladkých, tloušťky do 10 mm přes 6 do 9 ks/m2</t>
  </si>
  <si>
    <t>2103445227</t>
  </si>
  <si>
    <t>https://podminky.urs.cz/item/CS_URS_2025_02/771574415</t>
  </si>
  <si>
    <t>66</t>
  </si>
  <si>
    <t>597611.3</t>
  </si>
  <si>
    <t>dlažba keramická dle výběru investora/uživatele</t>
  </si>
  <si>
    <t>-1476602803</t>
  </si>
  <si>
    <t>keramdlazb*1,1</t>
  </si>
  <si>
    <t>67</t>
  </si>
  <si>
    <t>7715911.1</t>
  </si>
  <si>
    <t>Izolace pod dlažbu nátěrem nebo stěrkou ve dvou vrstvách vč. systémových detailů, bandáží, rohů, koutů</t>
  </si>
  <si>
    <t>1361591102</t>
  </si>
  <si>
    <t>68</t>
  </si>
  <si>
    <t>77191.100</t>
  </si>
  <si>
    <t>Přípočet na systémové doplňkové prvky keramických dlažeb (např. ukončující prahové a dilatační lišty, silikonové těsnění spar atd.)</t>
  </si>
  <si>
    <t>-396923174</t>
  </si>
  <si>
    <t>69</t>
  </si>
  <si>
    <t>998771121</t>
  </si>
  <si>
    <t>Přesun hmot pro podlahy z dlaždic stanovený z hmotnosti přesunovaného materiálu vodorovná dopravní vzdálenost do 50 m ruční (bez užití mechanizace) v objektech výšky do 6 m</t>
  </si>
  <si>
    <t>-2101434834</t>
  </si>
  <si>
    <t>https://podminky.urs.cz/item/CS_URS_2025_02/998771121</t>
  </si>
  <si>
    <t>781</t>
  </si>
  <si>
    <t>Dokončovací práce - obklady</t>
  </si>
  <si>
    <t>70</t>
  </si>
  <si>
    <t>781111011</t>
  </si>
  <si>
    <t>Příprava podkladu před provedením obkladu oprášení (ometení) stěny</t>
  </si>
  <si>
    <t>386377919</t>
  </si>
  <si>
    <t>https://podminky.urs.cz/item/CS_URS_2025_02/781111011</t>
  </si>
  <si>
    <t>71</t>
  </si>
  <si>
    <t>781121011</t>
  </si>
  <si>
    <t>Příprava podkladu před provedením obkladu nátěr penetrační na stěnu</t>
  </si>
  <si>
    <t>2034715669</t>
  </si>
  <si>
    <t>https://podminky.urs.cz/item/CS_URS_2025_02/781121011</t>
  </si>
  <si>
    <t>72</t>
  </si>
  <si>
    <t>7811311.1</t>
  </si>
  <si>
    <t>Izolace pod obklad nátěrem nebo stěrkou ve dvou vrstvách vč. systémových detailů, bandáží, rohů, koutů</t>
  </si>
  <si>
    <t>1865503283</t>
  </si>
  <si>
    <t>Pas cca 30 cm nad zemí</t>
  </si>
  <si>
    <t>(1,775+1,85)*2*0,30</t>
  </si>
  <si>
    <t>73</t>
  </si>
  <si>
    <t>781151031</t>
  </si>
  <si>
    <t>Příprava podkladu před provedením obkladu celoplošné vyrovnání podkladu stěrkou, tloušťky 3 mm</t>
  </si>
  <si>
    <t>-448478860</t>
  </si>
  <si>
    <t>https://podminky.urs.cz/item/CS_URS_2025_02/781151031</t>
  </si>
  <si>
    <t>74</t>
  </si>
  <si>
    <t>781472219</t>
  </si>
  <si>
    <t>Montáž keramických obkladů stěn lepených cementovým flexibilním lepidlem hladkých přes 22 do 25 ks/m2</t>
  </si>
  <si>
    <t>-319839613</t>
  </si>
  <si>
    <t>https://podminky.urs.cz/item/CS_URS_2025_02/781472219</t>
  </si>
  <si>
    <t>nové wc</t>
  </si>
  <si>
    <t>(1,775+1,85)*2*2,0</t>
  </si>
  <si>
    <t>sdk směrem do stávajícího wc</t>
  </si>
  <si>
    <t>(2,0+0,45)*2,0</t>
  </si>
  <si>
    <t>75</t>
  </si>
  <si>
    <t>597617.0</t>
  </si>
  <si>
    <t>obklad keramický dle výběru investora/uživatele</t>
  </si>
  <si>
    <t>-1251629876</t>
  </si>
  <si>
    <t>kerobkl*1,1</t>
  </si>
  <si>
    <t>76</t>
  </si>
  <si>
    <t>781492151</t>
  </si>
  <si>
    <t>Obklad - dokončující práce montáž profilu kladeného do malty ukončovacího</t>
  </si>
  <si>
    <t>1682775320</t>
  </si>
  <si>
    <t>https://podminky.urs.cz/item/CS_URS_2025_02/781492151</t>
  </si>
  <si>
    <t>Předpoklad - na obvodu</t>
  </si>
  <si>
    <t>(1,775+1,85)*2</t>
  </si>
  <si>
    <t>2,012+0,45</t>
  </si>
  <si>
    <t>2,0</t>
  </si>
  <si>
    <t>77</t>
  </si>
  <si>
    <t>28342005</t>
  </si>
  <si>
    <t>lišta ukončovací z PVC 12,5mm</t>
  </si>
  <si>
    <t>-1117045350</t>
  </si>
  <si>
    <t>klista*1,1</t>
  </si>
  <si>
    <t>78</t>
  </si>
  <si>
    <t>78191.100</t>
  </si>
  <si>
    <t>Přípočet na systémové doplňkové prvky keramických obkladů (např. ukončující prahové a dilatační lišty, silikonové těsnění spar atd.)</t>
  </si>
  <si>
    <t>-797703767</t>
  </si>
  <si>
    <t>79</t>
  </si>
  <si>
    <t>998781121</t>
  </si>
  <si>
    <t>Přesun hmot pro obklady keramické stanovený z hmotnosti přesunovaného materiálu vodorovná dopravní vzdálenost do 50 m ruční (bez užití mechanizace) v objektech výšky do 6 m</t>
  </si>
  <si>
    <t>-1152128709</t>
  </si>
  <si>
    <t>https://podminky.urs.cz/item/CS_URS_2025_02/998781121</t>
  </si>
  <si>
    <t>784</t>
  </si>
  <si>
    <t>Dokončovací práce - malby a tapety</t>
  </si>
  <si>
    <t>80</t>
  </si>
  <si>
    <t>784121001</t>
  </si>
  <si>
    <t>Oškrabání malby v místnostech výšky do 3,80 m</t>
  </si>
  <si>
    <t>-1095205412</t>
  </si>
  <si>
    <t>https://podminky.urs.cz/item/CS_URS_2025_02/784121001</t>
  </si>
  <si>
    <t>Na stěnách</t>
  </si>
  <si>
    <t>(1,775+1,85)*1,0</t>
  </si>
  <si>
    <t>81</t>
  </si>
  <si>
    <t>784181101</t>
  </si>
  <si>
    <t>Penetrace podkladu jednonásobná základní akrylátová bezbarvá v místnostech výšky do 3,80 m</t>
  </si>
  <si>
    <t>-1189743431</t>
  </si>
  <si>
    <t>https://podminky.urs.cz/item/CS_URS_2025_02/784181101</t>
  </si>
  <si>
    <t>(1,775+1,85)*2*(3,0-2,0)</t>
  </si>
  <si>
    <t>sdk smerem do stávajícího wc</t>
  </si>
  <si>
    <t>(2,0+0,45)*(3,0-2,0)</t>
  </si>
  <si>
    <t>stena s novým otvorem smerem do chodby</t>
  </si>
  <si>
    <t>2,0*3,0</t>
  </si>
  <si>
    <t>82</t>
  </si>
  <si>
    <t>784211101</t>
  </si>
  <si>
    <t>Malby z malířských směsí oděruvzdorných za mokra dvojnásobné, bílé za mokra oděruvzdorné výborně v místnostech výšky do 3,80 m</t>
  </si>
  <si>
    <t>970620961</t>
  </si>
  <si>
    <t>https://podminky.urs.cz/item/CS_URS_2025_02/784211101</t>
  </si>
  <si>
    <t>VRN</t>
  </si>
  <si>
    <t>Vedlejší rozpočtové náklady</t>
  </si>
  <si>
    <t>83</t>
  </si>
  <si>
    <t>030001.00</t>
  </si>
  <si>
    <t>Zařízení staveniště, zabezpečení, protiprašná ochrana, průběžný úklid, finální úklid</t>
  </si>
  <si>
    <t>1024</t>
  </si>
  <si>
    <t>1616983739</t>
  </si>
  <si>
    <t>SEZNAM FIGUR</t>
  </si>
  <si>
    <t>Výměra</t>
  </si>
  <si>
    <t>Použití figury:</t>
  </si>
  <si>
    <t>Montáž podlah keramických hladkých lepených cementovým flexibilním lepidlem přes 6 do 9 ks/m2</t>
  </si>
  <si>
    <t>Vysátí podkladu před pokládkou dlažby</t>
  </si>
  <si>
    <t>Nátěr penetrační na podlahu</t>
  </si>
  <si>
    <t>Montáž obkladů keramických hladkých lepených cementovým flexibilním lepidlem přes 22 do 25 ks/m2</t>
  </si>
  <si>
    <t>Ometení (oprášení) stěny při přípravě podkladu</t>
  </si>
  <si>
    <t>Nátěr penetrační na stěnu</t>
  </si>
  <si>
    <t>Montáž profilů ukončovacích kladených do malty</t>
  </si>
  <si>
    <t>Základní akrylátová jednonásobná bezbarvá penetrace podkladu v místnostech v do 3,80 m</t>
  </si>
  <si>
    <t>Dvojnásobné bílé malby ze směsí za mokra výborně oděruvzdorných v místnostech v do 3,80 m</t>
  </si>
  <si>
    <t>SDK podhled deska 1xH2 12,5 bez izolace dvouvrstvá spodní kce profil CD+UD</t>
  </si>
  <si>
    <t>SDK podhled základní penetrační nátěr</t>
  </si>
  <si>
    <t>sdkpredsaz</t>
  </si>
  <si>
    <t>1,53*3,50</t>
  </si>
  <si>
    <t>sdkpricka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</si>
  <si>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</si>
  <si>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</si>
  <si>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</si>
  <si>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</si>
  <si>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</si>
  <si>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</si>
  <si>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</si>
  <si>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</si>
  <si>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</si>
  <si>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</si>
  <si>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</si>
  <si>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</si>
  <si>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</si>
  <si>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</si>
  <si>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</si>
  <si>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</si>
  <si>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</si>
  <si>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</si>
  <si>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</si>
  <si>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</si>
  <si>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</si>
  <si>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</si>
  <si>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</si>
  <si>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</si>
  <si>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</si>
  <si>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</si>
  <si>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</si>
  <si>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</si>
  <si>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</si>
  <si>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</si>
  <si>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</si>
  <si>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</si>
  <si>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</si>
  <si>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</si>
  <si>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</si>
  <si>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</si>
  <si>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</si>
  <si>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</si>
  <si>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</si>
  <si>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</si>
  <si>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</si>
  <si>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</si>
  <si>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</si>
  <si>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</si>
  <si>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</si>
  <si>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</si>
  <si>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</si>
  <si>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</si>
  <si>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</si>
  <si>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</si>
  <si>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</si>
  <si>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</si>
  <si>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</si>
  <si>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</si>
  <si>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</si>
  <si>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</si>
  <si>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</si>
  <si>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</si>
  <si>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</si>
  <si>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</si>
  <si>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</si>
  <si>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</si>
  <si>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</si>
  <si>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</si>
  <si>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</si>
  <si>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</si>
  <si>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</si>
  <si>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</si>
  <si>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</si>
  <si>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</si>
  <si>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</si>
  <si>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</si>
  <si>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</si>
  <si>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</si>
  <si>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</si>
  <si>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</si>
  <si>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</si>
  <si>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</si>
  <si>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</si>
  <si>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</si>
  <si>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</si>
  <si>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</si>
  <si>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</si>
  <si>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</si>
  <si>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</si>
  <si>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</si>
  <si>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</si>
  <si>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</si>
  <si>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</si>
  <si>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</si>
  <si>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</si>
  <si>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</si>
  <si>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</si>
  <si>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</si>
  <si>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</si>
  <si>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</si>
  <si>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</si>
  <si>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</si>
  <si>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</si>
  <si>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</si>
  <si>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</si>
  <si>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</si>
  <si>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</si>
  <si>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</si>
  <si>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</si>
  <si>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</si>
  <si>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</si>
  <si>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</si>
  <si>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</si>
  <si>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</si>
  <si>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</si>
  <si>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</si>
  <si>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</si>
  <si>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</si>
  <si>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</si>
  <si>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</si>
  <si>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</si>
  <si>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</si>
  <si>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</si>
  <si>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</si>
  <si>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</si>
  <si>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</si>
  <si>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</si>
  <si>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</si>
  <si>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</si>
  <si>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</si>
  <si>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</si>
  <si>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</si>
  <si>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</si>
  <si>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</si>
  <si>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</si>
  <si>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</si>
  <si>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</si>
  <si>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</si>
  <si>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</si>
  <si>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</si>
  <si>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</si>
  <si>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</si>
  <si>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</si>
  <si>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</si>
  <si>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</si>
  <si>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</si>
  <si>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</si>
  <si>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</si>
  <si>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</si>
  <si>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</si>
  <si>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</si>
  <si>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</si>
  <si>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</si>
  <si>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</si>
  <si>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</si>
  <si>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</si>
  <si>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</si>
  <si>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</si>
  <si>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</si>
  <si>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</si>
  <si>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</si>
  <si>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</si>
  <si>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</si>
  <si>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</si>
  <si>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</si>
  <si>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</si>
  <si>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</si>
  <si>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</si>
  <si>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</si>
  <si>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</si>
  <si>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</si>
  <si>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</si>
  <si>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</si>
  <si>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</si>
  <si>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</si>
  <si>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</si>
  <si>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</si>
  <si>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</si>
  <si>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</si>
  <si>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</si>
  <si>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</si>
  <si>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</si>
  <si>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</si>
  <si>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</si>
  <si>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</si>
  <si>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</si>
  <si>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</si>
  <si>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</si>
  <si>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</si>
  <si>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</si>
  <si>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</si>
  <si>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</si>
  <si>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Zařizovací koncové předměty - wc mísa samostatně stojící pro tělesně postižené, sedátko (2.01), umyvadlo se sifonem (2.02), baterie stojánková s pákovým ovládáním (1.08) vč. montáž a dodávky, systémových detailů a prvků</t>
  </si>
  <si>
    <t>Poznámka k položce:
Vypínač světla v kabině – rámeček s vizuálním kontrastem (K ≥ 30 % vůči pozadí).</t>
  </si>
  <si>
    <t>Poznámka k položce:
WC zařízení bude splňovat požadavky metodiky Breeam a DNSH pro budovy. Max. průměry objem jednoho spláchnutí činí 3,5 litru, úplný objem splachovací vody max. 6 litrů, páková baterie do max. průtoku vody 6 litrů za minutu. Vizuální kontrast zařizovacích předmětů K ≥ 30 % vůči pozadí.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</si>
</sst>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0" fillId="0" borderId="0" xfId="0"/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2/962031011" TargetMode="External"/><Relationship Id="rId18" Type="http://schemas.openxmlformats.org/officeDocument/2006/relationships/hyperlink" Target="https://podminky.urs.cz/item/CS_URS_2025_02/974031164" TargetMode="External"/><Relationship Id="rId26" Type="http://schemas.openxmlformats.org/officeDocument/2006/relationships/hyperlink" Target="https://podminky.urs.cz/item/CS_URS_2025_02/998018001" TargetMode="External"/><Relationship Id="rId39" Type="http://schemas.openxmlformats.org/officeDocument/2006/relationships/hyperlink" Target="https://podminky.urs.cz/item/CS_URS_2025_02/771574415" TargetMode="External"/><Relationship Id="rId21" Type="http://schemas.openxmlformats.org/officeDocument/2006/relationships/hyperlink" Target="https://podminky.urs.cz/item/CS_URS_2025_02/997013211" TargetMode="External"/><Relationship Id="rId34" Type="http://schemas.openxmlformats.org/officeDocument/2006/relationships/hyperlink" Target="https://podminky.urs.cz/item/CS_URS_2025_02/763173113" TargetMode="External"/><Relationship Id="rId42" Type="http://schemas.openxmlformats.org/officeDocument/2006/relationships/hyperlink" Target="https://podminky.urs.cz/item/CS_URS_2025_02/781121011" TargetMode="External"/><Relationship Id="rId47" Type="http://schemas.openxmlformats.org/officeDocument/2006/relationships/hyperlink" Target="https://podminky.urs.cz/item/CS_URS_2025_02/784121001" TargetMode="External"/><Relationship Id="rId50" Type="http://schemas.openxmlformats.org/officeDocument/2006/relationships/drawing" Target="../drawings/drawing2.xml"/><Relationship Id="rId7" Type="http://schemas.openxmlformats.org/officeDocument/2006/relationships/hyperlink" Target="https://podminky.urs.cz/item/CS_URS_2025_02/615142012" TargetMode="External"/><Relationship Id="rId2" Type="http://schemas.openxmlformats.org/officeDocument/2006/relationships/hyperlink" Target="https://podminky.urs.cz/item/CS_URS_2025_02/317944321" TargetMode="External"/><Relationship Id="rId16" Type="http://schemas.openxmlformats.org/officeDocument/2006/relationships/hyperlink" Target="https://podminky.urs.cz/item/CS_URS_2025_02/968072245" TargetMode="External"/><Relationship Id="rId29" Type="http://schemas.openxmlformats.org/officeDocument/2006/relationships/hyperlink" Target="https://podminky.urs.cz/item/CS_URS_2025_02/763131714" TargetMode="External"/><Relationship Id="rId11" Type="http://schemas.openxmlformats.org/officeDocument/2006/relationships/hyperlink" Target="https://podminky.urs.cz/item/CS_URS_2025_02/949101111" TargetMode="External"/><Relationship Id="rId24" Type="http://schemas.openxmlformats.org/officeDocument/2006/relationships/hyperlink" Target="https://podminky.urs.cz/item/CS_URS_2025_02/997013869" TargetMode="External"/><Relationship Id="rId32" Type="http://schemas.openxmlformats.org/officeDocument/2006/relationships/hyperlink" Target="https://podminky.urs.cz/item/CS_URS_2025_02/763172377" TargetMode="External"/><Relationship Id="rId37" Type="http://schemas.openxmlformats.org/officeDocument/2006/relationships/hyperlink" Target="https://podminky.urs.cz/item/CS_URS_2025_02/771111011" TargetMode="External"/><Relationship Id="rId40" Type="http://schemas.openxmlformats.org/officeDocument/2006/relationships/hyperlink" Target="https://podminky.urs.cz/item/CS_URS_2025_02/998771121" TargetMode="External"/><Relationship Id="rId45" Type="http://schemas.openxmlformats.org/officeDocument/2006/relationships/hyperlink" Target="https://podminky.urs.cz/item/CS_URS_2025_02/781492151" TargetMode="External"/><Relationship Id="rId5" Type="http://schemas.openxmlformats.org/officeDocument/2006/relationships/hyperlink" Target="https://podminky.urs.cz/item/CS_URS_2025_02/612325223" TargetMode="External"/><Relationship Id="rId15" Type="http://schemas.openxmlformats.org/officeDocument/2006/relationships/hyperlink" Target="https://podminky.urs.cz/item/CS_URS_2025_02/967031733" TargetMode="External"/><Relationship Id="rId23" Type="http://schemas.openxmlformats.org/officeDocument/2006/relationships/hyperlink" Target="https://podminky.urs.cz/item/CS_URS_2025_02/997013509" TargetMode="External"/><Relationship Id="rId28" Type="http://schemas.openxmlformats.org/officeDocument/2006/relationships/hyperlink" Target="https://podminky.urs.cz/item/CS_URS_2025_02/763131451" TargetMode="External"/><Relationship Id="rId36" Type="http://schemas.openxmlformats.org/officeDocument/2006/relationships/hyperlink" Target="https://podminky.urs.cz/item/CS_URS_2025_02/767810113" TargetMode="External"/><Relationship Id="rId49" Type="http://schemas.openxmlformats.org/officeDocument/2006/relationships/hyperlink" Target="https://podminky.urs.cz/item/CS_URS_2025_02/784211101" TargetMode="External"/><Relationship Id="rId10" Type="http://schemas.openxmlformats.org/officeDocument/2006/relationships/hyperlink" Target="https://podminky.urs.cz/item/CS_URS_2025_02/631312141" TargetMode="External"/><Relationship Id="rId19" Type="http://schemas.openxmlformats.org/officeDocument/2006/relationships/hyperlink" Target="https://podminky.urs.cz/item/CS_URS_2025_02/977151123" TargetMode="External"/><Relationship Id="rId31" Type="http://schemas.openxmlformats.org/officeDocument/2006/relationships/hyperlink" Target="https://podminky.urs.cz/item/CS_URS_2025_02/763164791" TargetMode="External"/><Relationship Id="rId44" Type="http://schemas.openxmlformats.org/officeDocument/2006/relationships/hyperlink" Target="https://podminky.urs.cz/item/CS_URS_2025_02/781472219" TargetMode="External"/><Relationship Id="rId4" Type="http://schemas.openxmlformats.org/officeDocument/2006/relationships/hyperlink" Target="https://podminky.urs.cz/item/CS_URS_2025_02/612325111" TargetMode="External"/><Relationship Id="rId9" Type="http://schemas.openxmlformats.org/officeDocument/2006/relationships/hyperlink" Target="https://podminky.urs.cz/item/CS_URS_2025_02/631312121" TargetMode="External"/><Relationship Id="rId14" Type="http://schemas.openxmlformats.org/officeDocument/2006/relationships/hyperlink" Target="https://podminky.urs.cz/item/CS_URS_2025_02/965081213" TargetMode="External"/><Relationship Id="rId22" Type="http://schemas.openxmlformats.org/officeDocument/2006/relationships/hyperlink" Target="https://podminky.urs.cz/item/CS_URS_2025_02/997013501" TargetMode="External"/><Relationship Id="rId27" Type="http://schemas.openxmlformats.org/officeDocument/2006/relationships/hyperlink" Target="https://podminky.urs.cz/item/CS_URS_2025_02/763121467" TargetMode="External"/><Relationship Id="rId30" Type="http://schemas.openxmlformats.org/officeDocument/2006/relationships/hyperlink" Target="https://podminky.urs.cz/item/CS_URS_2025_02/763131821" TargetMode="External"/><Relationship Id="rId35" Type="http://schemas.openxmlformats.org/officeDocument/2006/relationships/hyperlink" Target="https://podminky.urs.cz/item/CS_URS_2025_02/998763331" TargetMode="External"/><Relationship Id="rId43" Type="http://schemas.openxmlformats.org/officeDocument/2006/relationships/hyperlink" Target="https://podminky.urs.cz/item/CS_URS_2025_02/781151031" TargetMode="External"/><Relationship Id="rId48" Type="http://schemas.openxmlformats.org/officeDocument/2006/relationships/hyperlink" Target="https://podminky.urs.cz/item/CS_URS_2025_02/784181101" TargetMode="External"/><Relationship Id="rId8" Type="http://schemas.openxmlformats.org/officeDocument/2006/relationships/hyperlink" Target="https://podminky.urs.cz/item/CS_URS_2025_02/619995001" TargetMode="External"/><Relationship Id="rId3" Type="http://schemas.openxmlformats.org/officeDocument/2006/relationships/hyperlink" Target="https://podminky.urs.cz/item/CS_URS_2025_02/612135001" TargetMode="External"/><Relationship Id="rId12" Type="http://schemas.openxmlformats.org/officeDocument/2006/relationships/hyperlink" Target="https://podminky.urs.cz/item/CS_URS_2025_02/952901111" TargetMode="External"/><Relationship Id="rId17" Type="http://schemas.openxmlformats.org/officeDocument/2006/relationships/hyperlink" Target="https://podminky.urs.cz/item/CS_URS_2025_02/971033631" TargetMode="External"/><Relationship Id="rId25" Type="http://schemas.openxmlformats.org/officeDocument/2006/relationships/hyperlink" Target="https://podminky.urs.cz/item/CS_URS_2025_02/997013871" TargetMode="External"/><Relationship Id="rId33" Type="http://schemas.openxmlformats.org/officeDocument/2006/relationships/hyperlink" Target="https://podminky.urs.cz/item/CS_URS_2025_02/763173111" TargetMode="External"/><Relationship Id="rId38" Type="http://schemas.openxmlformats.org/officeDocument/2006/relationships/hyperlink" Target="https://podminky.urs.cz/item/CS_URS_2025_02/771121011" TargetMode="External"/><Relationship Id="rId46" Type="http://schemas.openxmlformats.org/officeDocument/2006/relationships/hyperlink" Target="https://podminky.urs.cz/item/CS_URS_2025_02/998781121" TargetMode="External"/><Relationship Id="rId20" Type="http://schemas.openxmlformats.org/officeDocument/2006/relationships/hyperlink" Target="https://podminky.urs.cz/item/CS_URS_2025_02/978059541" TargetMode="External"/><Relationship Id="rId41" Type="http://schemas.openxmlformats.org/officeDocument/2006/relationships/hyperlink" Target="https://podminky.urs.cz/item/CS_URS_2025_02/781111011" TargetMode="External"/><Relationship Id="rId1" Type="http://schemas.openxmlformats.org/officeDocument/2006/relationships/hyperlink" Target="https://podminky.urs.cz/item/CS_URS_2025_02/317234410" TargetMode="External"/><Relationship Id="rId6" Type="http://schemas.openxmlformats.org/officeDocument/2006/relationships/hyperlink" Target="https://podminky.urs.cz/item/CS_URS_2025_02/612325419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78"/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R5" s="21"/>
      <c r="BE5" s="304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8" t="s">
        <v>17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R6" s="21"/>
      <c r="BE6" s="305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305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305"/>
      <c r="BS8" s="18" t="s">
        <v>6</v>
      </c>
    </row>
    <row r="9" spans="1:74" ht="14.45" customHeight="1">
      <c r="B9" s="21"/>
      <c r="AR9" s="21"/>
      <c r="BE9" s="305"/>
      <c r="BS9" s="18" t="s">
        <v>6</v>
      </c>
    </row>
    <row r="10" spans="1:74" ht="12" customHeight="1">
      <c r="B10" s="21"/>
      <c r="D10" s="28" t="s">
        <v>26</v>
      </c>
      <c r="AK10" s="28" t="s">
        <v>27</v>
      </c>
      <c r="AN10" s="26" t="s">
        <v>21</v>
      </c>
      <c r="AR10" s="21"/>
      <c r="BE10" s="305"/>
      <c r="BS10" s="18" t="s">
        <v>6</v>
      </c>
    </row>
    <row r="11" spans="1:74" ht="18.399999999999999" customHeight="1">
      <c r="B11" s="21"/>
      <c r="E11" s="26" t="s">
        <v>28</v>
      </c>
      <c r="AK11" s="28" t="s">
        <v>29</v>
      </c>
      <c r="AN11" s="26" t="s">
        <v>21</v>
      </c>
      <c r="AR11" s="21"/>
      <c r="BE11" s="305"/>
      <c r="BS11" s="18" t="s">
        <v>6</v>
      </c>
    </row>
    <row r="12" spans="1:74" ht="6.95" customHeight="1">
      <c r="B12" s="21"/>
      <c r="AR12" s="21"/>
      <c r="BE12" s="305"/>
      <c r="BS12" s="18" t="s">
        <v>6</v>
      </c>
    </row>
    <row r="13" spans="1:74" ht="12" customHeight="1">
      <c r="B13" s="21"/>
      <c r="D13" s="28" t="s">
        <v>30</v>
      </c>
      <c r="AK13" s="28" t="s">
        <v>27</v>
      </c>
      <c r="AN13" s="30" t="s">
        <v>31</v>
      </c>
      <c r="AR13" s="21"/>
      <c r="BE13" s="305"/>
      <c r="BS13" s="18" t="s">
        <v>6</v>
      </c>
    </row>
    <row r="14" spans="1:74" ht="12.75">
      <c r="B14" s="21"/>
      <c r="E14" s="309" t="s">
        <v>31</v>
      </c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28" t="s">
        <v>29</v>
      </c>
      <c r="AN14" s="30" t="s">
        <v>31</v>
      </c>
      <c r="AR14" s="21"/>
      <c r="BE14" s="305"/>
      <c r="BS14" s="18" t="s">
        <v>6</v>
      </c>
    </row>
    <row r="15" spans="1:74" ht="6.95" customHeight="1">
      <c r="B15" s="21"/>
      <c r="AR15" s="21"/>
      <c r="BE15" s="305"/>
      <c r="BS15" s="18" t="s">
        <v>4</v>
      </c>
    </row>
    <row r="16" spans="1:74" ht="12" customHeight="1">
      <c r="B16" s="21"/>
      <c r="D16" s="28" t="s">
        <v>32</v>
      </c>
      <c r="AK16" s="28" t="s">
        <v>27</v>
      </c>
      <c r="AN16" s="26" t="s">
        <v>21</v>
      </c>
      <c r="AR16" s="21"/>
      <c r="BE16" s="305"/>
      <c r="BS16" s="18" t="s">
        <v>4</v>
      </c>
    </row>
    <row r="17" spans="2:71" ht="18.399999999999999" customHeight="1">
      <c r="B17" s="21"/>
      <c r="E17" s="26" t="s">
        <v>33</v>
      </c>
      <c r="AK17" s="28" t="s">
        <v>29</v>
      </c>
      <c r="AN17" s="26" t="s">
        <v>21</v>
      </c>
      <c r="AR17" s="21"/>
      <c r="BE17" s="305"/>
      <c r="BS17" s="18" t="s">
        <v>34</v>
      </c>
    </row>
    <row r="18" spans="2:71" ht="6.95" customHeight="1">
      <c r="B18" s="21"/>
      <c r="AR18" s="21"/>
      <c r="BE18" s="305"/>
      <c r="BS18" s="18" t="s">
        <v>6</v>
      </c>
    </row>
    <row r="19" spans="2:71" ht="12" customHeight="1">
      <c r="B19" s="21"/>
      <c r="D19" s="28" t="s">
        <v>35</v>
      </c>
      <c r="AK19" s="28" t="s">
        <v>27</v>
      </c>
      <c r="AN19" s="26" t="s">
        <v>21</v>
      </c>
      <c r="AR19" s="21"/>
      <c r="BE19" s="305"/>
      <c r="BS19" s="18" t="s">
        <v>6</v>
      </c>
    </row>
    <row r="20" spans="2:71" ht="18.399999999999999" customHeight="1">
      <c r="B20" s="21"/>
      <c r="E20" s="26" t="s">
        <v>36</v>
      </c>
      <c r="AK20" s="28" t="s">
        <v>29</v>
      </c>
      <c r="AN20" s="26" t="s">
        <v>21</v>
      </c>
      <c r="AR20" s="21"/>
      <c r="BE20" s="305"/>
      <c r="BS20" s="18" t="s">
        <v>4</v>
      </c>
    </row>
    <row r="21" spans="2:71" ht="6.95" customHeight="1">
      <c r="B21" s="21"/>
      <c r="AR21" s="21"/>
      <c r="BE21" s="305"/>
    </row>
    <row r="22" spans="2:71" ht="12" customHeight="1">
      <c r="B22" s="21"/>
      <c r="D22" s="28" t="s">
        <v>37</v>
      </c>
      <c r="AR22" s="21"/>
      <c r="BE22" s="305"/>
    </row>
    <row r="23" spans="2:71" ht="59.25" customHeight="1">
      <c r="B23" s="21"/>
      <c r="E23" s="311" t="s">
        <v>38</v>
      </c>
      <c r="F23" s="31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R23" s="21"/>
      <c r="BE23" s="305"/>
    </row>
    <row r="24" spans="2:71" ht="6.95" customHeight="1">
      <c r="B24" s="21"/>
      <c r="AR24" s="21"/>
      <c r="BE24" s="305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5"/>
    </row>
    <row r="26" spans="2:71" s="1" customFormat="1" ht="25.9" customHeight="1">
      <c r="B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2">
        <f>ROUND(AG54,2)</f>
        <v>0</v>
      </c>
      <c r="AL26" s="313"/>
      <c r="AM26" s="313"/>
      <c r="AN26" s="313"/>
      <c r="AO26" s="313"/>
      <c r="AR26" s="33"/>
      <c r="BE26" s="305"/>
    </row>
    <row r="27" spans="2:71" s="1" customFormat="1" ht="6.95" customHeight="1">
      <c r="B27" s="33"/>
      <c r="AR27" s="33"/>
      <c r="BE27" s="305"/>
    </row>
    <row r="28" spans="2:71" s="1" customFormat="1" ht="12.75">
      <c r="B28" s="33"/>
      <c r="L28" s="314" t="s">
        <v>40</v>
      </c>
      <c r="M28" s="314"/>
      <c r="N28" s="314"/>
      <c r="O28" s="314"/>
      <c r="P28" s="314"/>
      <c r="W28" s="314" t="s">
        <v>41</v>
      </c>
      <c r="X28" s="314"/>
      <c r="Y28" s="314"/>
      <c r="Z28" s="314"/>
      <c r="AA28" s="314"/>
      <c r="AB28" s="314"/>
      <c r="AC28" s="314"/>
      <c r="AD28" s="314"/>
      <c r="AE28" s="314"/>
      <c r="AK28" s="314" t="s">
        <v>42</v>
      </c>
      <c r="AL28" s="314"/>
      <c r="AM28" s="314"/>
      <c r="AN28" s="314"/>
      <c r="AO28" s="314"/>
      <c r="AR28" s="33"/>
      <c r="BE28" s="305"/>
    </row>
    <row r="29" spans="2:71" s="2" customFormat="1" ht="14.45" customHeight="1">
      <c r="B29" s="37"/>
      <c r="D29" s="28" t="s">
        <v>43</v>
      </c>
      <c r="F29" s="28" t="s">
        <v>44</v>
      </c>
      <c r="L29" s="294">
        <v>0.21</v>
      </c>
      <c r="M29" s="293"/>
      <c r="N29" s="293"/>
      <c r="O29" s="293"/>
      <c r="P29" s="293"/>
      <c r="W29" s="292">
        <f>ROUND(AZ54, 2)</f>
        <v>0</v>
      </c>
      <c r="X29" s="293"/>
      <c r="Y29" s="293"/>
      <c r="Z29" s="293"/>
      <c r="AA29" s="293"/>
      <c r="AB29" s="293"/>
      <c r="AC29" s="293"/>
      <c r="AD29" s="293"/>
      <c r="AE29" s="293"/>
      <c r="AK29" s="292">
        <f>ROUND(AV54, 2)</f>
        <v>0</v>
      </c>
      <c r="AL29" s="293"/>
      <c r="AM29" s="293"/>
      <c r="AN29" s="293"/>
      <c r="AO29" s="293"/>
      <c r="AR29" s="37"/>
      <c r="BE29" s="306"/>
    </row>
    <row r="30" spans="2:71" s="2" customFormat="1" ht="14.45" customHeight="1">
      <c r="B30" s="37"/>
      <c r="F30" s="28" t="s">
        <v>45</v>
      </c>
      <c r="L30" s="294">
        <v>0.12</v>
      </c>
      <c r="M30" s="293"/>
      <c r="N30" s="293"/>
      <c r="O30" s="293"/>
      <c r="P30" s="293"/>
      <c r="W30" s="292">
        <f>ROUND(BA54, 2)</f>
        <v>0</v>
      </c>
      <c r="X30" s="293"/>
      <c r="Y30" s="293"/>
      <c r="Z30" s="293"/>
      <c r="AA30" s="293"/>
      <c r="AB30" s="293"/>
      <c r="AC30" s="293"/>
      <c r="AD30" s="293"/>
      <c r="AE30" s="293"/>
      <c r="AK30" s="292">
        <f>ROUND(AW54, 2)</f>
        <v>0</v>
      </c>
      <c r="AL30" s="293"/>
      <c r="AM30" s="293"/>
      <c r="AN30" s="293"/>
      <c r="AO30" s="293"/>
      <c r="AR30" s="37"/>
      <c r="BE30" s="306"/>
    </row>
    <row r="31" spans="2:71" s="2" customFormat="1" ht="14.45" hidden="1" customHeight="1">
      <c r="B31" s="37"/>
      <c r="F31" s="28" t="s">
        <v>46</v>
      </c>
      <c r="L31" s="294">
        <v>0.21</v>
      </c>
      <c r="M31" s="293"/>
      <c r="N31" s="293"/>
      <c r="O31" s="293"/>
      <c r="P31" s="293"/>
      <c r="W31" s="292">
        <f>ROUND(BB54, 2)</f>
        <v>0</v>
      </c>
      <c r="X31" s="293"/>
      <c r="Y31" s="293"/>
      <c r="Z31" s="293"/>
      <c r="AA31" s="293"/>
      <c r="AB31" s="293"/>
      <c r="AC31" s="293"/>
      <c r="AD31" s="293"/>
      <c r="AE31" s="293"/>
      <c r="AK31" s="292">
        <v>0</v>
      </c>
      <c r="AL31" s="293"/>
      <c r="AM31" s="293"/>
      <c r="AN31" s="293"/>
      <c r="AO31" s="293"/>
      <c r="AR31" s="37"/>
      <c r="BE31" s="306"/>
    </row>
    <row r="32" spans="2:71" s="2" customFormat="1" ht="14.45" hidden="1" customHeight="1">
      <c r="B32" s="37"/>
      <c r="F32" s="28" t="s">
        <v>47</v>
      </c>
      <c r="L32" s="294">
        <v>0.12</v>
      </c>
      <c r="M32" s="293"/>
      <c r="N32" s="293"/>
      <c r="O32" s="293"/>
      <c r="P32" s="293"/>
      <c r="W32" s="292">
        <f>ROUND(BC54, 2)</f>
        <v>0</v>
      </c>
      <c r="X32" s="293"/>
      <c r="Y32" s="293"/>
      <c r="Z32" s="293"/>
      <c r="AA32" s="293"/>
      <c r="AB32" s="293"/>
      <c r="AC32" s="293"/>
      <c r="AD32" s="293"/>
      <c r="AE32" s="293"/>
      <c r="AK32" s="292">
        <v>0</v>
      </c>
      <c r="AL32" s="293"/>
      <c r="AM32" s="293"/>
      <c r="AN32" s="293"/>
      <c r="AO32" s="293"/>
      <c r="AR32" s="37"/>
      <c r="BE32" s="306"/>
    </row>
    <row r="33" spans="2:44" s="2" customFormat="1" ht="14.45" hidden="1" customHeight="1">
      <c r="B33" s="37"/>
      <c r="F33" s="28" t="s">
        <v>48</v>
      </c>
      <c r="L33" s="294">
        <v>0</v>
      </c>
      <c r="M33" s="293"/>
      <c r="N33" s="293"/>
      <c r="O33" s="293"/>
      <c r="P33" s="293"/>
      <c r="W33" s="292">
        <f>ROUND(BD54, 2)</f>
        <v>0</v>
      </c>
      <c r="X33" s="293"/>
      <c r="Y33" s="293"/>
      <c r="Z33" s="293"/>
      <c r="AA33" s="293"/>
      <c r="AB33" s="293"/>
      <c r="AC33" s="293"/>
      <c r="AD33" s="293"/>
      <c r="AE33" s="293"/>
      <c r="AK33" s="292">
        <v>0</v>
      </c>
      <c r="AL33" s="293"/>
      <c r="AM33" s="293"/>
      <c r="AN33" s="293"/>
      <c r="AO33" s="293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95" t="s">
        <v>51</v>
      </c>
      <c r="Y35" s="296"/>
      <c r="Z35" s="296"/>
      <c r="AA35" s="296"/>
      <c r="AB35" s="296"/>
      <c r="AC35" s="40"/>
      <c r="AD35" s="40"/>
      <c r="AE35" s="40"/>
      <c r="AF35" s="40"/>
      <c r="AG35" s="40"/>
      <c r="AH35" s="40"/>
      <c r="AI35" s="40"/>
      <c r="AJ35" s="40"/>
      <c r="AK35" s="297">
        <f>SUM(AK26:AK33)</f>
        <v>0</v>
      </c>
      <c r="AL35" s="296"/>
      <c r="AM35" s="296"/>
      <c r="AN35" s="296"/>
      <c r="AO35" s="298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52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25-11-5107_T</v>
      </c>
      <c r="AR44" s="46"/>
    </row>
    <row r="45" spans="2:44" s="4" customFormat="1" ht="36.950000000000003" customHeight="1">
      <c r="B45" s="47"/>
      <c r="C45" s="48" t="s">
        <v>16</v>
      </c>
      <c r="L45" s="283" t="str">
        <f>K6</f>
        <v>WC-BEZBARIÉROVĚ PŘÍSTUPNÉ</v>
      </c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4"/>
      <c r="AB45" s="284"/>
      <c r="AC45" s="284"/>
      <c r="AD45" s="284"/>
      <c r="AE45" s="284"/>
      <c r="AF45" s="284"/>
      <c r="AG45" s="284"/>
      <c r="AH45" s="284"/>
      <c r="AI45" s="284"/>
      <c r="AJ45" s="284"/>
      <c r="AK45" s="284"/>
      <c r="AL45" s="284"/>
      <c r="AM45" s="284"/>
      <c r="AN45" s="284"/>
      <c r="AO45" s="284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22</v>
      </c>
      <c r="L47" s="49" t="str">
        <f>IF(K8="","",K8)</f>
        <v xml:space="preserve">BUDOVA – MENZA HARCOV </v>
      </c>
      <c r="AI47" s="28" t="s">
        <v>24</v>
      </c>
      <c r="AM47" s="285" t="str">
        <f>IF(AN8= "","",AN8)</f>
        <v>18. 11. 2025</v>
      </c>
      <c r="AN47" s="285"/>
      <c r="AR47" s="33"/>
    </row>
    <row r="48" spans="2:44" s="1" customFormat="1" ht="6.95" customHeight="1">
      <c r="B48" s="33"/>
      <c r="AR48" s="33"/>
    </row>
    <row r="49" spans="1:90" s="1" customFormat="1" ht="15.2" customHeight="1">
      <c r="B49" s="33"/>
      <c r="C49" s="28" t="s">
        <v>26</v>
      </c>
      <c r="L49" s="3" t="str">
        <f>IF(E11= "","",E11)</f>
        <v>TUL LIBEREC</v>
      </c>
      <c r="AI49" s="28" t="s">
        <v>32</v>
      </c>
      <c r="AM49" s="286" t="str">
        <f>IF(E17="","",E17)</f>
        <v xml:space="preserve">Ing. D. Vojtíšková </v>
      </c>
      <c r="AN49" s="287"/>
      <c r="AO49" s="287"/>
      <c r="AP49" s="287"/>
      <c r="AR49" s="33"/>
      <c r="AS49" s="288" t="s">
        <v>53</v>
      </c>
      <c r="AT49" s="289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0" s="1" customFormat="1" ht="15.2" customHeight="1">
      <c r="B50" s="33"/>
      <c r="C50" s="28" t="s">
        <v>30</v>
      </c>
      <c r="L50" s="3" t="str">
        <f>IF(E14= "Vyplň údaj","",E14)</f>
        <v/>
      </c>
      <c r="AI50" s="28" t="s">
        <v>35</v>
      </c>
      <c r="AM50" s="286" t="str">
        <f>IF(E20="","",E20)</f>
        <v>Propos Liberec s.r.o.</v>
      </c>
      <c r="AN50" s="287"/>
      <c r="AO50" s="287"/>
      <c r="AP50" s="287"/>
      <c r="AR50" s="33"/>
      <c r="AS50" s="290"/>
      <c r="AT50" s="291"/>
      <c r="BD50" s="54"/>
    </row>
    <row r="51" spans="1:90" s="1" customFormat="1" ht="10.9" customHeight="1">
      <c r="B51" s="33"/>
      <c r="AR51" s="33"/>
      <c r="AS51" s="290"/>
      <c r="AT51" s="291"/>
      <c r="BD51" s="54"/>
    </row>
    <row r="52" spans="1:90" s="1" customFormat="1" ht="29.25" customHeight="1">
      <c r="B52" s="33"/>
      <c r="C52" s="279" t="s">
        <v>54</v>
      </c>
      <c r="D52" s="280"/>
      <c r="E52" s="280"/>
      <c r="F52" s="280"/>
      <c r="G52" s="280"/>
      <c r="H52" s="55"/>
      <c r="I52" s="281" t="s">
        <v>55</v>
      </c>
      <c r="J52" s="280"/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280"/>
      <c r="AB52" s="280"/>
      <c r="AC52" s="280"/>
      <c r="AD52" s="280"/>
      <c r="AE52" s="280"/>
      <c r="AF52" s="280"/>
      <c r="AG52" s="282" t="s">
        <v>56</v>
      </c>
      <c r="AH52" s="280"/>
      <c r="AI52" s="280"/>
      <c r="AJ52" s="280"/>
      <c r="AK52" s="280"/>
      <c r="AL52" s="280"/>
      <c r="AM52" s="280"/>
      <c r="AN52" s="281" t="s">
        <v>57</v>
      </c>
      <c r="AO52" s="280"/>
      <c r="AP52" s="280"/>
      <c r="AQ52" s="56" t="s">
        <v>58</v>
      </c>
      <c r="AR52" s="33"/>
      <c r="AS52" s="57" t="s">
        <v>59</v>
      </c>
      <c r="AT52" s="58" t="s">
        <v>60</v>
      </c>
      <c r="AU52" s="58" t="s">
        <v>61</v>
      </c>
      <c r="AV52" s="58" t="s">
        <v>62</v>
      </c>
      <c r="AW52" s="58" t="s">
        <v>63</v>
      </c>
      <c r="AX52" s="58" t="s">
        <v>64</v>
      </c>
      <c r="AY52" s="58" t="s">
        <v>65</v>
      </c>
      <c r="AZ52" s="58" t="s">
        <v>66</v>
      </c>
      <c r="BA52" s="58" t="s">
        <v>67</v>
      </c>
      <c r="BB52" s="58" t="s">
        <v>68</v>
      </c>
      <c r="BC52" s="58" t="s">
        <v>69</v>
      </c>
      <c r="BD52" s="59" t="s">
        <v>70</v>
      </c>
    </row>
    <row r="53" spans="1:90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0" s="5" customFormat="1" ht="32.450000000000003" customHeight="1">
      <c r="B54" s="61"/>
      <c r="C54" s="62" t="s">
        <v>71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02">
        <f>ROUND(AG55,2)</f>
        <v>0</v>
      </c>
      <c r="AH54" s="302"/>
      <c r="AI54" s="302"/>
      <c r="AJ54" s="302"/>
      <c r="AK54" s="302"/>
      <c r="AL54" s="302"/>
      <c r="AM54" s="302"/>
      <c r="AN54" s="303">
        <f>SUM(AG54,AT54)</f>
        <v>0</v>
      </c>
      <c r="AO54" s="303"/>
      <c r="AP54" s="303"/>
      <c r="AQ54" s="65" t="s">
        <v>21</v>
      </c>
      <c r="AR54" s="61"/>
      <c r="AS54" s="66">
        <f>ROUND(AS55,2)</f>
        <v>0</v>
      </c>
      <c r="AT54" s="67">
        <f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72</v>
      </c>
      <c r="BT54" s="70" t="s">
        <v>73</v>
      </c>
      <c r="BV54" s="70" t="s">
        <v>74</v>
      </c>
      <c r="BW54" s="70" t="s">
        <v>5</v>
      </c>
      <c r="BX54" s="70" t="s">
        <v>75</v>
      </c>
      <c r="CL54" s="70" t="s">
        <v>19</v>
      </c>
    </row>
    <row r="55" spans="1:90" s="6" customFormat="1" ht="24.75" customHeight="1">
      <c r="A55" s="71" t="s">
        <v>76</v>
      </c>
      <c r="B55" s="72"/>
      <c r="C55" s="73"/>
      <c r="D55" s="301" t="s">
        <v>14</v>
      </c>
      <c r="E55" s="301"/>
      <c r="F55" s="301"/>
      <c r="G55" s="301"/>
      <c r="H55" s="301"/>
      <c r="I55" s="74"/>
      <c r="J55" s="301" t="s">
        <v>17</v>
      </c>
      <c r="K55" s="301"/>
      <c r="L55" s="301"/>
      <c r="M55" s="301"/>
      <c r="N55" s="301"/>
      <c r="O55" s="301"/>
      <c r="P55" s="301"/>
      <c r="Q55" s="301"/>
      <c r="R55" s="301"/>
      <c r="S55" s="301"/>
      <c r="T55" s="301"/>
      <c r="U55" s="301"/>
      <c r="V55" s="301"/>
      <c r="W55" s="301"/>
      <c r="X55" s="301"/>
      <c r="Y55" s="301"/>
      <c r="Z55" s="301"/>
      <c r="AA55" s="301"/>
      <c r="AB55" s="301"/>
      <c r="AC55" s="301"/>
      <c r="AD55" s="301"/>
      <c r="AE55" s="301"/>
      <c r="AF55" s="301"/>
      <c r="AG55" s="299">
        <f>'25-11-5107_T - WC-BEZBARI...'!J28</f>
        <v>0</v>
      </c>
      <c r="AH55" s="300"/>
      <c r="AI55" s="300"/>
      <c r="AJ55" s="300"/>
      <c r="AK55" s="300"/>
      <c r="AL55" s="300"/>
      <c r="AM55" s="300"/>
      <c r="AN55" s="299">
        <f>SUM(AG55,AT55)</f>
        <v>0</v>
      </c>
      <c r="AO55" s="300"/>
      <c r="AP55" s="300"/>
      <c r="AQ55" s="75" t="s">
        <v>77</v>
      </c>
      <c r="AR55" s="72"/>
      <c r="AS55" s="76">
        <v>0</v>
      </c>
      <c r="AT55" s="77">
        <f>ROUND(SUM(AV55:AW55),2)</f>
        <v>0</v>
      </c>
      <c r="AU55" s="78">
        <f>'25-11-5107_T - WC-BEZBARI...'!P92</f>
        <v>0</v>
      </c>
      <c r="AV55" s="77">
        <f>'25-11-5107_T - WC-BEZBARI...'!J31</f>
        <v>0</v>
      </c>
      <c r="AW55" s="77">
        <f>'25-11-5107_T - WC-BEZBARI...'!J32</f>
        <v>0</v>
      </c>
      <c r="AX55" s="77">
        <f>'25-11-5107_T - WC-BEZBARI...'!J33</f>
        <v>0</v>
      </c>
      <c r="AY55" s="77">
        <f>'25-11-5107_T - WC-BEZBARI...'!J34</f>
        <v>0</v>
      </c>
      <c r="AZ55" s="77">
        <f>'25-11-5107_T - WC-BEZBARI...'!F31</f>
        <v>0</v>
      </c>
      <c r="BA55" s="77">
        <f>'25-11-5107_T - WC-BEZBARI...'!F32</f>
        <v>0</v>
      </c>
      <c r="BB55" s="77">
        <f>'25-11-5107_T - WC-BEZBARI...'!F33</f>
        <v>0</v>
      </c>
      <c r="BC55" s="77">
        <f>'25-11-5107_T - WC-BEZBARI...'!F34</f>
        <v>0</v>
      </c>
      <c r="BD55" s="79">
        <f>'25-11-5107_T - WC-BEZBARI...'!F35</f>
        <v>0</v>
      </c>
      <c r="BT55" s="80" t="s">
        <v>78</v>
      </c>
      <c r="BU55" s="80" t="s">
        <v>79</v>
      </c>
      <c r="BV55" s="80" t="s">
        <v>74</v>
      </c>
      <c r="BW55" s="80" t="s">
        <v>5</v>
      </c>
      <c r="BX55" s="80" t="s">
        <v>75</v>
      </c>
      <c r="CL55" s="80" t="s">
        <v>19</v>
      </c>
    </row>
    <row r="56" spans="1:90" s="1" customFormat="1" ht="30" customHeight="1">
      <c r="B56" s="33"/>
      <c r="AR56" s="33"/>
    </row>
    <row r="57" spans="1:90" s="1" customFormat="1" ht="6.95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3"/>
    </row>
  </sheetData>
  <sheetProtection algorithmName="SHA-512" hashValue="019vpqgp2MJeyP0ZpA+RP/+r+sqwic+IQQee1dkv4mtFqrJHQXr0wTZB9aoP6nvz2NwUs1OSk5lnNnp7PKhDuQ==" saltValue="BDprR0faxUxrH4cfhUNLUA==" spinCount="100000" sheet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25-11-5107_T - WC-BEZBAR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34"/>
  <sheetViews>
    <sheetView showGridLines="0" topLeftCell="A224" workbookViewId="0">
      <selection activeCell="F243" sqref="F24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78"/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8" t="s">
        <v>5</v>
      </c>
      <c r="AZ2" s="81" t="s">
        <v>80</v>
      </c>
      <c r="BA2" s="81" t="s">
        <v>21</v>
      </c>
      <c r="BB2" s="81" t="s">
        <v>21</v>
      </c>
      <c r="BC2" s="81" t="s">
        <v>81</v>
      </c>
      <c r="BD2" s="81" t="s">
        <v>82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  <c r="AZ3" s="81" t="s">
        <v>83</v>
      </c>
      <c r="BA3" s="81" t="s">
        <v>21</v>
      </c>
      <c r="BB3" s="81" t="s">
        <v>21</v>
      </c>
      <c r="BC3" s="81" t="s">
        <v>84</v>
      </c>
      <c r="BD3" s="81" t="s">
        <v>82</v>
      </c>
    </row>
    <row r="4" spans="2:56" ht="24.95" customHeight="1">
      <c r="B4" s="21"/>
      <c r="D4" s="22" t="s">
        <v>85</v>
      </c>
      <c r="L4" s="21"/>
      <c r="M4" s="82" t="s">
        <v>10</v>
      </c>
      <c r="AT4" s="18" t="s">
        <v>4</v>
      </c>
      <c r="AZ4" s="81" t="s">
        <v>86</v>
      </c>
      <c r="BA4" s="81" t="s">
        <v>21</v>
      </c>
      <c r="BB4" s="81" t="s">
        <v>21</v>
      </c>
      <c r="BC4" s="81" t="s">
        <v>87</v>
      </c>
      <c r="BD4" s="81" t="s">
        <v>82</v>
      </c>
    </row>
    <row r="5" spans="2:56" ht="6.95" customHeight="1">
      <c r="B5" s="21"/>
      <c r="L5" s="21"/>
      <c r="AZ5" s="81" t="s">
        <v>88</v>
      </c>
      <c r="BA5" s="81" t="s">
        <v>21</v>
      </c>
      <c r="BB5" s="81" t="s">
        <v>21</v>
      </c>
      <c r="BC5" s="81" t="s">
        <v>89</v>
      </c>
      <c r="BD5" s="81" t="s">
        <v>82</v>
      </c>
    </row>
    <row r="6" spans="2:56" s="1" customFormat="1" ht="12" customHeight="1">
      <c r="B6" s="33"/>
      <c r="D6" s="28" t="s">
        <v>16</v>
      </c>
      <c r="L6" s="33"/>
      <c r="AZ6" s="81" t="s">
        <v>90</v>
      </c>
      <c r="BA6" s="81" t="s">
        <v>21</v>
      </c>
      <c r="BB6" s="81" t="s">
        <v>21</v>
      </c>
      <c r="BC6" s="81" t="s">
        <v>91</v>
      </c>
      <c r="BD6" s="81" t="s">
        <v>82</v>
      </c>
    </row>
    <row r="7" spans="2:56" s="1" customFormat="1" ht="16.5" customHeight="1">
      <c r="B7" s="33"/>
      <c r="E7" s="283" t="s">
        <v>17</v>
      </c>
      <c r="F7" s="315"/>
      <c r="G7" s="315"/>
      <c r="H7" s="315"/>
      <c r="L7" s="33"/>
    </row>
    <row r="8" spans="2:56" s="1" customFormat="1">
      <c r="B8" s="33"/>
      <c r="L8" s="33"/>
    </row>
    <row r="9" spans="2:56" s="1" customFormat="1" ht="12" customHeight="1">
      <c r="B9" s="33"/>
      <c r="D9" s="28" t="s">
        <v>18</v>
      </c>
      <c r="F9" s="26" t="s">
        <v>19</v>
      </c>
      <c r="I9" s="28" t="s">
        <v>20</v>
      </c>
      <c r="J9" s="26" t="s">
        <v>21</v>
      </c>
      <c r="L9" s="33"/>
    </row>
    <row r="10" spans="2:56" s="1" customFormat="1" ht="12" customHeight="1">
      <c r="B10" s="33"/>
      <c r="D10" s="28" t="s">
        <v>22</v>
      </c>
      <c r="F10" s="26" t="s">
        <v>23</v>
      </c>
      <c r="I10" s="28" t="s">
        <v>24</v>
      </c>
      <c r="J10" s="50" t="str">
        <f>'Rekapitulace stavby'!AN8</f>
        <v>18. 11. 2025</v>
      </c>
      <c r="L10" s="33"/>
    </row>
    <row r="11" spans="2:56" s="1" customFormat="1" ht="10.9" customHeight="1">
      <c r="B11" s="33"/>
      <c r="L11" s="33"/>
    </row>
    <row r="12" spans="2:56" s="1" customFormat="1" ht="12" customHeight="1">
      <c r="B12" s="33"/>
      <c r="D12" s="28" t="s">
        <v>26</v>
      </c>
      <c r="I12" s="28" t="s">
        <v>27</v>
      </c>
      <c r="J12" s="26" t="s">
        <v>21</v>
      </c>
      <c r="L12" s="33"/>
    </row>
    <row r="13" spans="2:56" s="1" customFormat="1" ht="18" customHeight="1">
      <c r="B13" s="33"/>
      <c r="E13" s="26" t="s">
        <v>28</v>
      </c>
      <c r="I13" s="28" t="s">
        <v>29</v>
      </c>
      <c r="J13" s="26" t="s">
        <v>21</v>
      </c>
      <c r="L13" s="33"/>
    </row>
    <row r="14" spans="2:56" s="1" customFormat="1" ht="6.95" customHeight="1">
      <c r="B14" s="33"/>
      <c r="L14" s="33"/>
    </row>
    <row r="15" spans="2:56" s="1" customFormat="1" ht="12" customHeight="1">
      <c r="B15" s="33"/>
      <c r="D15" s="28" t="s">
        <v>30</v>
      </c>
      <c r="I15" s="28" t="s">
        <v>27</v>
      </c>
      <c r="J15" s="29" t="str">
        <f>'Rekapitulace stavby'!AN13</f>
        <v>Vyplň údaj</v>
      </c>
      <c r="L15" s="33"/>
    </row>
    <row r="16" spans="2:56" s="1" customFormat="1" ht="18" customHeight="1">
      <c r="B16" s="33"/>
      <c r="E16" s="316" t="str">
        <f>'Rekapitulace stavby'!E14</f>
        <v>Vyplň údaj</v>
      </c>
      <c r="F16" s="307"/>
      <c r="G16" s="307"/>
      <c r="H16" s="307"/>
      <c r="I16" s="28" t="s">
        <v>29</v>
      </c>
      <c r="J16" s="29" t="str">
        <f>'Rekapitulace stavby'!AN14</f>
        <v>Vyplň údaj</v>
      </c>
      <c r="L16" s="33"/>
    </row>
    <row r="17" spans="2:12" s="1" customFormat="1" ht="6.95" customHeight="1">
      <c r="B17" s="33"/>
      <c r="L17" s="33"/>
    </row>
    <row r="18" spans="2:12" s="1" customFormat="1" ht="12" customHeight="1">
      <c r="B18" s="33"/>
      <c r="D18" s="28" t="s">
        <v>32</v>
      </c>
      <c r="I18" s="28" t="s">
        <v>27</v>
      </c>
      <c r="J18" s="26" t="s">
        <v>21</v>
      </c>
      <c r="L18" s="33"/>
    </row>
    <row r="19" spans="2:12" s="1" customFormat="1" ht="18" customHeight="1">
      <c r="B19" s="33"/>
      <c r="E19" s="26" t="s">
        <v>33</v>
      </c>
      <c r="I19" s="28" t="s">
        <v>29</v>
      </c>
      <c r="J19" s="26" t="s">
        <v>21</v>
      </c>
      <c r="L19" s="33"/>
    </row>
    <row r="20" spans="2:12" s="1" customFormat="1" ht="6.95" customHeight="1">
      <c r="B20" s="33"/>
      <c r="L20" s="33"/>
    </row>
    <row r="21" spans="2:12" s="1" customFormat="1" ht="12" customHeight="1">
      <c r="B21" s="33"/>
      <c r="D21" s="28" t="s">
        <v>35</v>
      </c>
      <c r="I21" s="28" t="s">
        <v>27</v>
      </c>
      <c r="J21" s="26" t="s">
        <v>21</v>
      </c>
      <c r="L21" s="33"/>
    </row>
    <row r="22" spans="2:12" s="1" customFormat="1" ht="18" customHeight="1">
      <c r="B22" s="33"/>
      <c r="E22" s="26" t="s">
        <v>36</v>
      </c>
      <c r="I22" s="28" t="s">
        <v>29</v>
      </c>
      <c r="J22" s="26" t="s">
        <v>21</v>
      </c>
      <c r="L22" s="33"/>
    </row>
    <row r="23" spans="2:12" s="1" customFormat="1" ht="6.95" customHeight="1">
      <c r="B23" s="33"/>
      <c r="L23" s="33"/>
    </row>
    <row r="24" spans="2:12" s="1" customFormat="1" ht="12" customHeight="1">
      <c r="B24" s="33"/>
      <c r="D24" s="28" t="s">
        <v>37</v>
      </c>
      <c r="L24" s="33"/>
    </row>
    <row r="25" spans="2:12" s="7" customFormat="1" ht="59.25" customHeight="1">
      <c r="B25" s="83"/>
      <c r="E25" s="311" t="s">
        <v>92</v>
      </c>
      <c r="F25" s="311"/>
      <c r="G25" s="311"/>
      <c r="H25" s="311"/>
      <c r="L25" s="83"/>
    </row>
    <row r="26" spans="2:12" s="1" customFormat="1" ht="6.95" customHeight="1">
      <c r="B26" s="33"/>
      <c r="L26" s="33"/>
    </row>
    <row r="27" spans="2:12" s="1" customFormat="1" ht="6.95" customHeight="1">
      <c r="B27" s="33"/>
      <c r="D27" s="51"/>
      <c r="E27" s="51"/>
      <c r="F27" s="51"/>
      <c r="G27" s="51"/>
      <c r="H27" s="51"/>
      <c r="I27" s="51"/>
      <c r="J27" s="51"/>
      <c r="K27" s="51"/>
      <c r="L27" s="33"/>
    </row>
    <row r="28" spans="2:12" s="1" customFormat="1" ht="25.35" customHeight="1">
      <c r="B28" s="33"/>
      <c r="D28" s="84" t="s">
        <v>39</v>
      </c>
      <c r="J28" s="64">
        <f>ROUND(J92, 2)</f>
        <v>0</v>
      </c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14.45" customHeight="1">
      <c r="B30" s="33"/>
      <c r="F30" s="36" t="s">
        <v>41</v>
      </c>
      <c r="I30" s="36" t="s">
        <v>40</v>
      </c>
      <c r="J30" s="36" t="s">
        <v>42</v>
      </c>
      <c r="L30" s="33"/>
    </row>
    <row r="31" spans="2:12" s="1" customFormat="1" ht="14.45" customHeight="1">
      <c r="B31" s="33"/>
      <c r="D31" s="53" t="s">
        <v>43</v>
      </c>
      <c r="E31" s="28" t="s">
        <v>44</v>
      </c>
      <c r="F31" s="85">
        <f>ROUND((SUM(BE92:BE433)),  2)</f>
        <v>0</v>
      </c>
      <c r="I31" s="86">
        <v>0.21</v>
      </c>
      <c r="J31" s="85">
        <f>ROUND(((SUM(BE92:BE433))*I31),  2)</f>
        <v>0</v>
      </c>
      <c r="L31" s="33"/>
    </row>
    <row r="32" spans="2:12" s="1" customFormat="1" ht="14.45" customHeight="1">
      <c r="B32" s="33"/>
      <c r="E32" s="28" t="s">
        <v>45</v>
      </c>
      <c r="F32" s="85">
        <f>ROUND((SUM(BF92:BF433)),  2)</f>
        <v>0</v>
      </c>
      <c r="I32" s="86">
        <v>0.12</v>
      </c>
      <c r="J32" s="85">
        <f>ROUND(((SUM(BF92:BF433))*I32),  2)</f>
        <v>0</v>
      </c>
      <c r="L32" s="33"/>
    </row>
    <row r="33" spans="2:12" s="1" customFormat="1" ht="14.45" hidden="1" customHeight="1">
      <c r="B33" s="33"/>
      <c r="E33" s="28" t="s">
        <v>46</v>
      </c>
      <c r="F33" s="85">
        <f>ROUND((SUM(BG92:BG433)),  2)</f>
        <v>0</v>
      </c>
      <c r="I33" s="86">
        <v>0.21</v>
      </c>
      <c r="J33" s="85">
        <f>0</f>
        <v>0</v>
      </c>
      <c r="L33" s="33"/>
    </row>
    <row r="34" spans="2:12" s="1" customFormat="1" ht="14.45" hidden="1" customHeight="1">
      <c r="B34" s="33"/>
      <c r="E34" s="28" t="s">
        <v>47</v>
      </c>
      <c r="F34" s="85">
        <f>ROUND((SUM(BH92:BH433)),  2)</f>
        <v>0</v>
      </c>
      <c r="I34" s="86">
        <v>0.12</v>
      </c>
      <c r="J34" s="85">
        <f>0</f>
        <v>0</v>
      </c>
      <c r="L34" s="33"/>
    </row>
    <row r="35" spans="2:12" s="1" customFormat="1" ht="14.45" hidden="1" customHeight="1">
      <c r="B35" s="33"/>
      <c r="E35" s="28" t="s">
        <v>48</v>
      </c>
      <c r="F35" s="85">
        <f>ROUND((SUM(BI92:BI433)),  2)</f>
        <v>0</v>
      </c>
      <c r="I35" s="86">
        <v>0</v>
      </c>
      <c r="J35" s="85">
        <f>0</f>
        <v>0</v>
      </c>
      <c r="L35" s="33"/>
    </row>
    <row r="36" spans="2:12" s="1" customFormat="1" ht="6.95" customHeight="1">
      <c r="B36" s="33"/>
      <c r="L36" s="33"/>
    </row>
    <row r="37" spans="2:12" s="1" customFormat="1" ht="25.35" customHeight="1">
      <c r="B37" s="33"/>
      <c r="C37" s="87"/>
      <c r="D37" s="88" t="s">
        <v>49</v>
      </c>
      <c r="E37" s="55"/>
      <c r="F37" s="55"/>
      <c r="G37" s="89" t="s">
        <v>50</v>
      </c>
      <c r="H37" s="90" t="s">
        <v>51</v>
      </c>
      <c r="I37" s="55"/>
      <c r="J37" s="91">
        <f>SUM(J28:J35)</f>
        <v>0</v>
      </c>
      <c r="K37" s="92"/>
      <c r="L37" s="33"/>
    </row>
    <row r="38" spans="2:12" s="1" customFormat="1" ht="14.45" customHeight="1"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33"/>
    </row>
    <row r="42" spans="2:12" s="1" customFormat="1" ht="6.95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33"/>
    </row>
    <row r="43" spans="2:12" s="1" customFormat="1" ht="24.95" customHeight="1">
      <c r="B43" s="33"/>
      <c r="C43" s="22" t="s">
        <v>93</v>
      </c>
      <c r="L43" s="33"/>
    </row>
    <row r="44" spans="2:12" s="1" customFormat="1" ht="6.95" customHeight="1">
      <c r="B44" s="33"/>
      <c r="L44" s="33"/>
    </row>
    <row r="45" spans="2:12" s="1" customFormat="1" ht="12" customHeight="1">
      <c r="B45" s="33"/>
      <c r="C45" s="28" t="s">
        <v>16</v>
      </c>
      <c r="L45" s="33"/>
    </row>
    <row r="46" spans="2:12" s="1" customFormat="1" ht="16.5" customHeight="1">
      <c r="B46" s="33"/>
      <c r="E46" s="283" t="str">
        <f>E7</f>
        <v>WC-BEZBARIÉROVĚ PŘÍSTUPNÉ</v>
      </c>
      <c r="F46" s="315"/>
      <c r="G46" s="315"/>
      <c r="H46" s="315"/>
      <c r="L46" s="33"/>
    </row>
    <row r="47" spans="2:12" s="1" customFormat="1" ht="6.95" customHeight="1">
      <c r="B47" s="33"/>
      <c r="L47" s="33"/>
    </row>
    <row r="48" spans="2:12" s="1" customFormat="1" ht="12" customHeight="1">
      <c r="B48" s="33"/>
      <c r="C48" s="28" t="s">
        <v>22</v>
      </c>
      <c r="F48" s="26" t="str">
        <f>F10</f>
        <v xml:space="preserve">BUDOVA – MENZA HARCOV </v>
      </c>
      <c r="I48" s="28" t="s">
        <v>24</v>
      </c>
      <c r="J48" s="50" t="str">
        <f>IF(J10="","",J10)</f>
        <v>18. 11. 2025</v>
      </c>
      <c r="L48" s="33"/>
    </row>
    <row r="49" spans="2:47" s="1" customFormat="1" ht="6.95" customHeight="1">
      <c r="B49" s="33"/>
      <c r="L49" s="33"/>
    </row>
    <row r="50" spans="2:47" s="1" customFormat="1" ht="15.2" customHeight="1">
      <c r="B50" s="33"/>
      <c r="C50" s="28" t="s">
        <v>26</v>
      </c>
      <c r="F50" s="26" t="str">
        <f>E13</f>
        <v>TUL LIBEREC</v>
      </c>
      <c r="I50" s="28" t="s">
        <v>32</v>
      </c>
      <c r="J50" s="31" t="str">
        <f>E19</f>
        <v xml:space="preserve">Ing. D. Vojtíšková </v>
      </c>
      <c r="L50" s="33"/>
    </row>
    <row r="51" spans="2:47" s="1" customFormat="1" ht="15.2" customHeight="1">
      <c r="B51" s="33"/>
      <c r="C51" s="28" t="s">
        <v>30</v>
      </c>
      <c r="F51" s="26" t="str">
        <f>IF(E16="","",E16)</f>
        <v>Vyplň údaj</v>
      </c>
      <c r="I51" s="28" t="s">
        <v>35</v>
      </c>
      <c r="J51" s="31" t="str">
        <f>E22</f>
        <v>Propos Liberec s.r.o.</v>
      </c>
      <c r="L51" s="33"/>
    </row>
    <row r="52" spans="2:47" s="1" customFormat="1" ht="10.35" customHeight="1">
      <c r="B52" s="33"/>
      <c r="L52" s="33"/>
    </row>
    <row r="53" spans="2:47" s="1" customFormat="1" ht="29.25" customHeight="1">
      <c r="B53" s="33"/>
      <c r="C53" s="93" t="s">
        <v>94</v>
      </c>
      <c r="D53" s="87"/>
      <c r="E53" s="87"/>
      <c r="F53" s="87"/>
      <c r="G53" s="87"/>
      <c r="H53" s="87"/>
      <c r="I53" s="87"/>
      <c r="J53" s="94" t="s">
        <v>95</v>
      </c>
      <c r="K53" s="87"/>
      <c r="L53" s="33"/>
    </row>
    <row r="54" spans="2:47" s="1" customFormat="1" ht="10.35" customHeight="1">
      <c r="B54" s="33"/>
      <c r="L54" s="33"/>
    </row>
    <row r="55" spans="2:47" s="1" customFormat="1" ht="22.9" customHeight="1">
      <c r="B55" s="33"/>
      <c r="C55" s="95" t="s">
        <v>71</v>
      </c>
      <c r="J55" s="64">
        <f>J92</f>
        <v>0</v>
      </c>
      <c r="L55" s="33"/>
      <c r="AU55" s="18" t="s">
        <v>96</v>
      </c>
    </row>
    <row r="56" spans="2:47" s="8" customFormat="1" ht="24.95" customHeight="1">
      <c r="B56" s="96"/>
      <c r="D56" s="97" t="s">
        <v>97</v>
      </c>
      <c r="E56" s="98"/>
      <c r="F56" s="98"/>
      <c r="G56" s="98"/>
      <c r="H56" s="98"/>
      <c r="I56" s="98"/>
      <c r="J56" s="99">
        <f>J93</f>
        <v>0</v>
      </c>
      <c r="L56" s="96"/>
    </row>
    <row r="57" spans="2:47" s="9" customFormat="1" ht="19.899999999999999" customHeight="1">
      <c r="B57" s="100"/>
      <c r="D57" s="101" t="s">
        <v>98</v>
      </c>
      <c r="E57" s="102"/>
      <c r="F57" s="102"/>
      <c r="G57" s="102"/>
      <c r="H57" s="102"/>
      <c r="I57" s="102"/>
      <c r="J57" s="103">
        <f>J94</f>
        <v>0</v>
      </c>
      <c r="L57" s="100"/>
    </row>
    <row r="58" spans="2:47" s="9" customFormat="1" ht="19.899999999999999" customHeight="1">
      <c r="B58" s="100"/>
      <c r="D58" s="101" t="s">
        <v>99</v>
      </c>
      <c r="E58" s="102"/>
      <c r="F58" s="102"/>
      <c r="G58" s="102"/>
      <c r="H58" s="102"/>
      <c r="I58" s="102"/>
      <c r="J58" s="103">
        <f>J105</f>
        <v>0</v>
      </c>
      <c r="L58" s="100"/>
    </row>
    <row r="59" spans="2:47" s="9" customFormat="1" ht="19.899999999999999" customHeight="1">
      <c r="B59" s="100"/>
      <c r="D59" s="101" t="s">
        <v>100</v>
      </c>
      <c r="E59" s="102"/>
      <c r="F59" s="102"/>
      <c r="G59" s="102"/>
      <c r="H59" s="102"/>
      <c r="I59" s="102"/>
      <c r="J59" s="103">
        <f>J148</f>
        <v>0</v>
      </c>
      <c r="L59" s="100"/>
    </row>
    <row r="60" spans="2:47" s="9" customFormat="1" ht="19.899999999999999" customHeight="1">
      <c r="B60" s="100"/>
      <c r="D60" s="101" t="s">
        <v>101</v>
      </c>
      <c r="E60" s="102"/>
      <c r="F60" s="102"/>
      <c r="G60" s="102"/>
      <c r="H60" s="102"/>
      <c r="I60" s="102"/>
      <c r="J60" s="103">
        <f>J209</f>
        <v>0</v>
      </c>
      <c r="L60" s="100"/>
    </row>
    <row r="61" spans="2:47" s="9" customFormat="1" ht="19.899999999999999" customHeight="1">
      <c r="B61" s="100"/>
      <c r="D61" s="101" t="s">
        <v>102</v>
      </c>
      <c r="E61" s="102"/>
      <c r="F61" s="102"/>
      <c r="G61" s="102"/>
      <c r="H61" s="102"/>
      <c r="I61" s="102"/>
      <c r="J61" s="103">
        <f>J226</f>
        <v>0</v>
      </c>
      <c r="L61" s="100"/>
    </row>
    <row r="62" spans="2:47" s="8" customFormat="1" ht="24.95" customHeight="1">
      <c r="B62" s="96"/>
      <c r="D62" s="97" t="s">
        <v>103</v>
      </c>
      <c r="E62" s="98"/>
      <c r="F62" s="98"/>
      <c r="G62" s="98"/>
      <c r="H62" s="98"/>
      <c r="I62" s="98"/>
      <c r="J62" s="99">
        <f>J229</f>
        <v>0</v>
      </c>
      <c r="L62" s="96"/>
    </row>
    <row r="63" spans="2:47" s="9" customFormat="1" ht="19.899999999999999" customHeight="1">
      <c r="B63" s="100"/>
      <c r="D63" s="101" t="s">
        <v>104</v>
      </c>
      <c r="E63" s="102"/>
      <c r="F63" s="102"/>
      <c r="G63" s="102"/>
      <c r="H63" s="102"/>
      <c r="I63" s="102"/>
      <c r="J63" s="103">
        <f>J230</f>
        <v>0</v>
      </c>
      <c r="L63" s="100"/>
    </row>
    <row r="64" spans="2:47" s="9" customFormat="1" ht="19.899999999999999" customHeight="1">
      <c r="B64" s="100"/>
      <c r="D64" s="101" t="s">
        <v>105</v>
      </c>
      <c r="E64" s="102"/>
      <c r="F64" s="102"/>
      <c r="G64" s="102"/>
      <c r="H64" s="102"/>
      <c r="I64" s="102"/>
      <c r="J64" s="103">
        <f>J234</f>
        <v>0</v>
      </c>
      <c r="L64" s="100"/>
    </row>
    <row r="65" spans="2:12" s="9" customFormat="1" ht="19.899999999999999" customHeight="1">
      <c r="B65" s="100"/>
      <c r="D65" s="101" t="s">
        <v>106</v>
      </c>
      <c r="E65" s="102"/>
      <c r="F65" s="102"/>
      <c r="G65" s="102"/>
      <c r="H65" s="102"/>
      <c r="I65" s="102"/>
      <c r="J65" s="103">
        <f>J241</f>
        <v>0</v>
      </c>
      <c r="L65" s="100"/>
    </row>
    <row r="66" spans="2:12" s="9" customFormat="1" ht="19.899999999999999" customHeight="1">
      <c r="B66" s="100"/>
      <c r="D66" s="101" t="s">
        <v>107</v>
      </c>
      <c r="E66" s="102"/>
      <c r="F66" s="102"/>
      <c r="G66" s="102"/>
      <c r="H66" s="102"/>
      <c r="I66" s="102"/>
      <c r="J66" s="103">
        <f>J249</f>
        <v>0</v>
      </c>
      <c r="L66" s="100"/>
    </row>
    <row r="67" spans="2:12" s="9" customFormat="1" ht="19.899999999999999" customHeight="1">
      <c r="B67" s="100"/>
      <c r="D67" s="101" t="s">
        <v>108</v>
      </c>
      <c r="E67" s="102"/>
      <c r="F67" s="102"/>
      <c r="G67" s="102"/>
      <c r="H67" s="102"/>
      <c r="I67" s="102"/>
      <c r="J67" s="103">
        <f>J253</f>
        <v>0</v>
      </c>
      <c r="L67" s="100"/>
    </row>
    <row r="68" spans="2:12" s="9" customFormat="1" ht="19.899999999999999" customHeight="1">
      <c r="B68" s="100"/>
      <c r="D68" s="101" t="s">
        <v>109</v>
      </c>
      <c r="E68" s="102"/>
      <c r="F68" s="102"/>
      <c r="G68" s="102"/>
      <c r="H68" s="102"/>
      <c r="I68" s="102"/>
      <c r="J68" s="103">
        <f>J303</f>
        <v>0</v>
      </c>
      <c r="L68" s="100"/>
    </row>
    <row r="69" spans="2:12" s="9" customFormat="1" ht="19.899999999999999" customHeight="1">
      <c r="B69" s="100"/>
      <c r="D69" s="101" t="s">
        <v>110</v>
      </c>
      <c r="E69" s="102"/>
      <c r="F69" s="102"/>
      <c r="G69" s="102"/>
      <c r="H69" s="102"/>
      <c r="I69" s="102"/>
      <c r="J69" s="103">
        <f>J308</f>
        <v>0</v>
      </c>
      <c r="L69" s="100"/>
    </row>
    <row r="70" spans="2:12" s="9" customFormat="1" ht="19.899999999999999" customHeight="1">
      <c r="B70" s="100"/>
      <c r="D70" s="101" t="s">
        <v>111</v>
      </c>
      <c r="E70" s="102"/>
      <c r="F70" s="102"/>
      <c r="G70" s="102"/>
      <c r="H70" s="102"/>
      <c r="I70" s="102"/>
      <c r="J70" s="103">
        <f>J313</f>
        <v>0</v>
      </c>
      <c r="L70" s="100"/>
    </row>
    <row r="71" spans="2:12" s="9" customFormat="1" ht="19.899999999999999" customHeight="1">
      <c r="B71" s="100"/>
      <c r="D71" s="101" t="s">
        <v>112</v>
      </c>
      <c r="E71" s="102"/>
      <c r="F71" s="102"/>
      <c r="G71" s="102"/>
      <c r="H71" s="102"/>
      <c r="I71" s="102"/>
      <c r="J71" s="103">
        <f>J338</f>
        <v>0</v>
      </c>
      <c r="L71" s="100"/>
    </row>
    <row r="72" spans="2:12" s="9" customFormat="1" ht="19.899999999999999" customHeight="1">
      <c r="B72" s="100"/>
      <c r="D72" s="101" t="s">
        <v>113</v>
      </c>
      <c r="E72" s="102"/>
      <c r="F72" s="102"/>
      <c r="G72" s="102"/>
      <c r="H72" s="102"/>
      <c r="I72" s="102"/>
      <c r="J72" s="103">
        <f>J363</f>
        <v>0</v>
      </c>
      <c r="L72" s="100"/>
    </row>
    <row r="73" spans="2:12" s="9" customFormat="1" ht="19.899999999999999" customHeight="1">
      <c r="B73" s="100"/>
      <c r="D73" s="101" t="s">
        <v>114</v>
      </c>
      <c r="E73" s="102"/>
      <c r="F73" s="102"/>
      <c r="G73" s="102"/>
      <c r="H73" s="102"/>
      <c r="I73" s="102"/>
      <c r="J73" s="103">
        <f>J410</f>
        <v>0</v>
      </c>
      <c r="L73" s="100"/>
    </row>
    <row r="74" spans="2:12" s="8" customFormat="1" ht="24.95" customHeight="1">
      <c r="B74" s="96"/>
      <c r="D74" s="97" t="s">
        <v>115</v>
      </c>
      <c r="E74" s="98"/>
      <c r="F74" s="98"/>
      <c r="G74" s="98"/>
      <c r="H74" s="98"/>
      <c r="I74" s="98"/>
      <c r="J74" s="99">
        <f>J432</f>
        <v>0</v>
      </c>
      <c r="L74" s="96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5" s="1" customFormat="1" ht="24.95" customHeight="1">
      <c r="B81" s="33"/>
      <c r="C81" s="22" t="s">
        <v>116</v>
      </c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16</v>
      </c>
      <c r="L83" s="33"/>
    </row>
    <row r="84" spans="2:65" s="1" customFormat="1" ht="16.5" customHeight="1">
      <c r="B84" s="33"/>
      <c r="E84" s="283" t="str">
        <f>E7</f>
        <v>WC-BEZBARIÉROVĚ PŘÍSTUPNÉ</v>
      </c>
      <c r="F84" s="315"/>
      <c r="G84" s="315"/>
      <c r="H84" s="315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8" t="s">
        <v>22</v>
      </c>
      <c r="F86" s="26" t="str">
        <f>F10</f>
        <v xml:space="preserve">BUDOVA – MENZA HARCOV </v>
      </c>
      <c r="I86" s="28" t="s">
        <v>24</v>
      </c>
      <c r="J86" s="50" t="str">
        <f>IF(J10="","",J10)</f>
        <v>18. 11. 2025</v>
      </c>
      <c r="L86" s="33"/>
    </row>
    <row r="87" spans="2:65" s="1" customFormat="1" ht="6.95" customHeight="1">
      <c r="B87" s="33"/>
      <c r="L87" s="33"/>
    </row>
    <row r="88" spans="2:65" s="1" customFormat="1" ht="15.2" customHeight="1">
      <c r="B88" s="33"/>
      <c r="C88" s="28" t="s">
        <v>26</v>
      </c>
      <c r="F88" s="26" t="str">
        <f>E13</f>
        <v>TUL LIBEREC</v>
      </c>
      <c r="I88" s="28" t="s">
        <v>32</v>
      </c>
      <c r="J88" s="31" t="str">
        <f>E19</f>
        <v xml:space="preserve">Ing. D. Vojtíšková </v>
      </c>
      <c r="L88" s="33"/>
    </row>
    <row r="89" spans="2:65" s="1" customFormat="1" ht="15.2" customHeight="1">
      <c r="B89" s="33"/>
      <c r="C89" s="28" t="s">
        <v>30</v>
      </c>
      <c r="F89" s="26" t="str">
        <f>IF(E16="","",E16)</f>
        <v>Vyplň údaj</v>
      </c>
      <c r="I89" s="28" t="s">
        <v>35</v>
      </c>
      <c r="J89" s="31" t="str">
        <f>E22</f>
        <v>Propos Liberec s.r.o.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04"/>
      <c r="C91" s="105" t="s">
        <v>117</v>
      </c>
      <c r="D91" s="106" t="s">
        <v>58</v>
      </c>
      <c r="E91" s="106" t="s">
        <v>54</v>
      </c>
      <c r="F91" s="106" t="s">
        <v>55</v>
      </c>
      <c r="G91" s="106" t="s">
        <v>118</v>
      </c>
      <c r="H91" s="106" t="s">
        <v>119</v>
      </c>
      <c r="I91" s="106" t="s">
        <v>120</v>
      </c>
      <c r="J91" s="106" t="s">
        <v>95</v>
      </c>
      <c r="K91" s="107" t="s">
        <v>121</v>
      </c>
      <c r="L91" s="104"/>
      <c r="M91" s="57" t="s">
        <v>21</v>
      </c>
      <c r="N91" s="58" t="s">
        <v>43</v>
      </c>
      <c r="O91" s="58" t="s">
        <v>122</v>
      </c>
      <c r="P91" s="58" t="s">
        <v>123</v>
      </c>
      <c r="Q91" s="58" t="s">
        <v>124</v>
      </c>
      <c r="R91" s="58" t="s">
        <v>125</v>
      </c>
      <c r="S91" s="58" t="s">
        <v>126</v>
      </c>
      <c r="T91" s="59" t="s">
        <v>127</v>
      </c>
    </row>
    <row r="92" spans="2:65" s="1" customFormat="1" ht="22.9" customHeight="1">
      <c r="B92" s="33"/>
      <c r="C92" s="62" t="s">
        <v>128</v>
      </c>
      <c r="J92" s="108">
        <f>BK92</f>
        <v>0</v>
      </c>
      <c r="L92" s="33"/>
      <c r="M92" s="60"/>
      <c r="N92" s="51"/>
      <c r="O92" s="51"/>
      <c r="P92" s="109">
        <f>P93+P229+P432</f>
        <v>0</v>
      </c>
      <c r="Q92" s="51"/>
      <c r="R92" s="109">
        <f>R93+R229+R432</f>
        <v>2.2981115999999999</v>
      </c>
      <c r="S92" s="51"/>
      <c r="T92" s="110">
        <f>T93+T229+T432</f>
        <v>3.7443327499999999</v>
      </c>
      <c r="AT92" s="18" t="s">
        <v>72</v>
      </c>
      <c r="AU92" s="18" t="s">
        <v>96</v>
      </c>
      <c r="BK92" s="111">
        <f>BK93+BK229+BK432</f>
        <v>0</v>
      </c>
    </row>
    <row r="93" spans="2:65" s="11" customFormat="1" ht="25.9" customHeight="1">
      <c r="B93" s="112"/>
      <c r="D93" s="113" t="s">
        <v>72</v>
      </c>
      <c r="E93" s="114" t="s">
        <v>129</v>
      </c>
      <c r="F93" s="114" t="s">
        <v>130</v>
      </c>
      <c r="I93" s="115"/>
      <c r="J93" s="116">
        <f>BK93</f>
        <v>0</v>
      </c>
      <c r="L93" s="112"/>
      <c r="M93" s="117"/>
      <c r="P93" s="118">
        <f>P94+P105+P148+P209+P226</f>
        <v>0</v>
      </c>
      <c r="R93" s="118">
        <f>R94+R105+R148+R209+R226</f>
        <v>1.0136388200000002</v>
      </c>
      <c r="T93" s="119">
        <f>T94+T105+T148+T209+T226</f>
        <v>3.6329739999999999</v>
      </c>
      <c r="AR93" s="113" t="s">
        <v>78</v>
      </c>
      <c r="AT93" s="120" t="s">
        <v>72</v>
      </c>
      <c r="AU93" s="120" t="s">
        <v>73</v>
      </c>
      <c r="AY93" s="113" t="s">
        <v>131</v>
      </c>
      <c r="BK93" s="121">
        <f>BK94+BK105+BK148+BK209+BK226</f>
        <v>0</v>
      </c>
    </row>
    <row r="94" spans="2:65" s="11" customFormat="1" ht="22.9" customHeight="1">
      <c r="B94" s="112"/>
      <c r="D94" s="113" t="s">
        <v>72</v>
      </c>
      <c r="E94" s="122" t="s">
        <v>132</v>
      </c>
      <c r="F94" s="122" t="s">
        <v>133</v>
      </c>
      <c r="I94" s="115"/>
      <c r="J94" s="123">
        <f>BK94</f>
        <v>0</v>
      </c>
      <c r="L94" s="112"/>
      <c r="M94" s="117"/>
      <c r="P94" s="118">
        <f>SUM(P95:P104)</f>
        <v>0</v>
      </c>
      <c r="R94" s="118">
        <f>SUM(R95:R104)</f>
        <v>3.9666239999999998E-2</v>
      </c>
      <c r="T94" s="119">
        <f>SUM(T95:T104)</f>
        <v>0</v>
      </c>
      <c r="AR94" s="113" t="s">
        <v>78</v>
      </c>
      <c r="AT94" s="120" t="s">
        <v>72</v>
      </c>
      <c r="AU94" s="120" t="s">
        <v>78</v>
      </c>
      <c r="AY94" s="113" t="s">
        <v>131</v>
      </c>
      <c r="BK94" s="121">
        <f>SUM(BK95:BK104)</f>
        <v>0</v>
      </c>
    </row>
    <row r="95" spans="2:65" s="1" customFormat="1" ht="16.5" customHeight="1">
      <c r="B95" s="33"/>
      <c r="C95" s="124" t="s">
        <v>78</v>
      </c>
      <c r="D95" s="124" t="s">
        <v>134</v>
      </c>
      <c r="E95" s="125" t="s">
        <v>135</v>
      </c>
      <c r="F95" s="126" t="s">
        <v>136</v>
      </c>
      <c r="G95" s="127" t="s">
        <v>137</v>
      </c>
      <c r="H95" s="128">
        <v>1.2E-2</v>
      </c>
      <c r="I95" s="129"/>
      <c r="J95" s="130">
        <f>ROUND(I95*H95,2)</f>
        <v>0</v>
      </c>
      <c r="K95" s="126" t="s">
        <v>138</v>
      </c>
      <c r="L95" s="33"/>
      <c r="M95" s="131" t="s">
        <v>21</v>
      </c>
      <c r="N95" s="132" t="s">
        <v>44</v>
      </c>
      <c r="P95" s="133">
        <f>O95*H95</f>
        <v>0</v>
      </c>
      <c r="Q95" s="133">
        <v>1.94302</v>
      </c>
      <c r="R95" s="133">
        <f>Q95*H95</f>
        <v>2.3316239999999998E-2</v>
      </c>
      <c r="S95" s="133">
        <v>0</v>
      </c>
      <c r="T95" s="134">
        <f>S95*H95</f>
        <v>0</v>
      </c>
      <c r="AR95" s="135" t="s">
        <v>139</v>
      </c>
      <c r="AT95" s="135" t="s">
        <v>134</v>
      </c>
      <c r="AU95" s="135" t="s">
        <v>82</v>
      </c>
      <c r="AY95" s="18" t="s">
        <v>131</v>
      </c>
      <c r="BE95" s="136">
        <f>IF(N95="základní",J95,0)</f>
        <v>0</v>
      </c>
      <c r="BF95" s="136">
        <f>IF(N95="snížená",J95,0)</f>
        <v>0</v>
      </c>
      <c r="BG95" s="136">
        <f>IF(N95="zákl. přenesená",J95,0)</f>
        <v>0</v>
      </c>
      <c r="BH95" s="136">
        <f>IF(N95="sníž. přenesená",J95,0)</f>
        <v>0</v>
      </c>
      <c r="BI95" s="136">
        <f>IF(N95="nulová",J95,0)</f>
        <v>0</v>
      </c>
      <c r="BJ95" s="18" t="s">
        <v>78</v>
      </c>
      <c r="BK95" s="136">
        <f>ROUND(I95*H95,2)</f>
        <v>0</v>
      </c>
      <c r="BL95" s="18" t="s">
        <v>139</v>
      </c>
      <c r="BM95" s="135" t="s">
        <v>140</v>
      </c>
    </row>
    <row r="96" spans="2:65" s="1" customFormat="1">
      <c r="B96" s="33"/>
      <c r="D96" s="137" t="s">
        <v>141</v>
      </c>
      <c r="F96" s="138" t="s">
        <v>142</v>
      </c>
      <c r="I96" s="139"/>
      <c r="L96" s="33"/>
      <c r="M96" s="140"/>
      <c r="T96" s="54"/>
      <c r="AT96" s="18" t="s">
        <v>141</v>
      </c>
      <c r="AU96" s="18" t="s">
        <v>82</v>
      </c>
    </row>
    <row r="97" spans="2:65" s="12" customFormat="1">
      <c r="B97" s="141"/>
      <c r="D97" s="142" t="s">
        <v>143</v>
      </c>
      <c r="E97" s="143" t="s">
        <v>21</v>
      </c>
      <c r="F97" s="144" t="s">
        <v>144</v>
      </c>
      <c r="H97" s="145">
        <v>1.2E-2</v>
      </c>
      <c r="I97" s="146"/>
      <c r="L97" s="141"/>
      <c r="M97" s="147"/>
      <c r="T97" s="148"/>
      <c r="AT97" s="143" t="s">
        <v>143</v>
      </c>
      <c r="AU97" s="143" t="s">
        <v>82</v>
      </c>
      <c r="AV97" s="12" t="s">
        <v>82</v>
      </c>
      <c r="AW97" s="12" t="s">
        <v>34</v>
      </c>
      <c r="AX97" s="12" t="s">
        <v>73</v>
      </c>
      <c r="AY97" s="143" t="s">
        <v>131</v>
      </c>
    </row>
    <row r="98" spans="2:65" s="13" customFormat="1">
      <c r="B98" s="149"/>
      <c r="D98" s="142" t="s">
        <v>143</v>
      </c>
      <c r="E98" s="150" t="s">
        <v>21</v>
      </c>
      <c r="F98" s="151" t="s">
        <v>145</v>
      </c>
      <c r="H98" s="152">
        <v>1.2E-2</v>
      </c>
      <c r="I98" s="153"/>
      <c r="L98" s="149"/>
      <c r="M98" s="154"/>
      <c r="T98" s="155"/>
      <c r="AT98" s="150" t="s">
        <v>143</v>
      </c>
      <c r="AU98" s="150" t="s">
        <v>82</v>
      </c>
      <c r="AV98" s="13" t="s">
        <v>139</v>
      </c>
      <c r="AW98" s="13" t="s">
        <v>34</v>
      </c>
      <c r="AX98" s="13" t="s">
        <v>78</v>
      </c>
      <c r="AY98" s="150" t="s">
        <v>131</v>
      </c>
    </row>
    <row r="99" spans="2:65" s="1" customFormat="1" ht="21.75" customHeight="1">
      <c r="B99" s="33"/>
      <c r="C99" s="124" t="s">
        <v>82</v>
      </c>
      <c r="D99" s="124" t="s">
        <v>134</v>
      </c>
      <c r="E99" s="125" t="s">
        <v>146</v>
      </c>
      <c r="F99" s="126" t="s">
        <v>147</v>
      </c>
      <c r="G99" s="127" t="s">
        <v>148</v>
      </c>
      <c r="H99" s="128">
        <v>1.4999999999999999E-2</v>
      </c>
      <c r="I99" s="129"/>
      <c r="J99" s="130">
        <f>ROUND(I99*H99,2)</f>
        <v>0</v>
      </c>
      <c r="K99" s="126" t="s">
        <v>138</v>
      </c>
      <c r="L99" s="33"/>
      <c r="M99" s="131" t="s">
        <v>21</v>
      </c>
      <c r="N99" s="132" t="s">
        <v>44</v>
      </c>
      <c r="P99" s="133">
        <f>O99*H99</f>
        <v>0</v>
      </c>
      <c r="Q99" s="133">
        <v>1.0900000000000001</v>
      </c>
      <c r="R99" s="133">
        <f>Q99*H99</f>
        <v>1.635E-2</v>
      </c>
      <c r="S99" s="133">
        <v>0</v>
      </c>
      <c r="T99" s="134">
        <f>S99*H99</f>
        <v>0</v>
      </c>
      <c r="AR99" s="135" t="s">
        <v>139</v>
      </c>
      <c r="AT99" s="135" t="s">
        <v>134</v>
      </c>
      <c r="AU99" s="135" t="s">
        <v>82</v>
      </c>
      <c r="AY99" s="18" t="s">
        <v>131</v>
      </c>
      <c r="BE99" s="136">
        <f>IF(N99="základní",J99,0)</f>
        <v>0</v>
      </c>
      <c r="BF99" s="136">
        <f>IF(N99="snížená",J99,0)</f>
        <v>0</v>
      </c>
      <c r="BG99" s="136">
        <f>IF(N99="zákl. přenesená",J99,0)</f>
        <v>0</v>
      </c>
      <c r="BH99" s="136">
        <f>IF(N99="sníž. přenesená",J99,0)</f>
        <v>0</v>
      </c>
      <c r="BI99" s="136">
        <f>IF(N99="nulová",J99,0)</f>
        <v>0</v>
      </c>
      <c r="BJ99" s="18" t="s">
        <v>78</v>
      </c>
      <c r="BK99" s="136">
        <f>ROUND(I99*H99,2)</f>
        <v>0</v>
      </c>
      <c r="BL99" s="18" t="s">
        <v>139</v>
      </c>
      <c r="BM99" s="135" t="s">
        <v>149</v>
      </c>
    </row>
    <row r="100" spans="2:65" s="1" customFormat="1">
      <c r="B100" s="33"/>
      <c r="D100" s="137" t="s">
        <v>141</v>
      </c>
      <c r="F100" s="138" t="s">
        <v>150</v>
      </c>
      <c r="I100" s="139"/>
      <c r="L100" s="33"/>
      <c r="M100" s="140"/>
      <c r="T100" s="54"/>
      <c r="AT100" s="18" t="s">
        <v>141</v>
      </c>
      <c r="AU100" s="18" t="s">
        <v>82</v>
      </c>
    </row>
    <row r="101" spans="2:65" s="14" customFormat="1">
      <c r="B101" s="156"/>
      <c r="D101" s="142" t="s">
        <v>143</v>
      </c>
      <c r="E101" s="157" t="s">
        <v>21</v>
      </c>
      <c r="F101" s="158" t="s">
        <v>151</v>
      </c>
      <c r="H101" s="157" t="s">
        <v>21</v>
      </c>
      <c r="I101" s="159"/>
      <c r="L101" s="156"/>
      <c r="M101" s="160"/>
      <c r="T101" s="161"/>
      <c r="AT101" s="157" t="s">
        <v>143</v>
      </c>
      <c r="AU101" s="157" t="s">
        <v>82</v>
      </c>
      <c r="AV101" s="14" t="s">
        <v>78</v>
      </c>
      <c r="AW101" s="14" t="s">
        <v>34</v>
      </c>
      <c r="AX101" s="14" t="s">
        <v>73</v>
      </c>
      <c r="AY101" s="157" t="s">
        <v>131</v>
      </c>
    </row>
    <row r="102" spans="2:65" s="14" customFormat="1">
      <c r="B102" s="156"/>
      <c r="D102" s="142" t="s">
        <v>143</v>
      </c>
      <c r="E102" s="157" t="s">
        <v>21</v>
      </c>
      <c r="F102" s="158" t="s">
        <v>152</v>
      </c>
      <c r="H102" s="157" t="s">
        <v>21</v>
      </c>
      <c r="I102" s="159"/>
      <c r="L102" s="156"/>
      <c r="M102" s="160"/>
      <c r="T102" s="161"/>
      <c r="AT102" s="157" t="s">
        <v>143</v>
      </c>
      <c r="AU102" s="157" t="s">
        <v>82</v>
      </c>
      <c r="AV102" s="14" t="s">
        <v>78</v>
      </c>
      <c r="AW102" s="14" t="s">
        <v>34</v>
      </c>
      <c r="AX102" s="14" t="s">
        <v>73</v>
      </c>
      <c r="AY102" s="157" t="s">
        <v>131</v>
      </c>
    </row>
    <row r="103" spans="2:65" s="12" customFormat="1">
      <c r="B103" s="141"/>
      <c r="D103" s="142" t="s">
        <v>143</v>
      </c>
      <c r="E103" s="143" t="s">
        <v>21</v>
      </c>
      <c r="F103" s="144" t="s">
        <v>153</v>
      </c>
      <c r="H103" s="145">
        <v>1.4999999999999999E-2</v>
      </c>
      <c r="I103" s="146"/>
      <c r="L103" s="141"/>
      <c r="M103" s="147"/>
      <c r="T103" s="148"/>
      <c r="AT103" s="143" t="s">
        <v>143</v>
      </c>
      <c r="AU103" s="143" t="s">
        <v>82</v>
      </c>
      <c r="AV103" s="12" t="s">
        <v>82</v>
      </c>
      <c r="AW103" s="12" t="s">
        <v>34</v>
      </c>
      <c r="AX103" s="12" t="s">
        <v>73</v>
      </c>
      <c r="AY103" s="143" t="s">
        <v>131</v>
      </c>
    </row>
    <row r="104" spans="2:65" s="13" customFormat="1">
      <c r="B104" s="149"/>
      <c r="D104" s="142" t="s">
        <v>143</v>
      </c>
      <c r="E104" s="150" t="s">
        <v>21</v>
      </c>
      <c r="F104" s="151" t="s">
        <v>145</v>
      </c>
      <c r="H104" s="152">
        <v>1.4999999999999999E-2</v>
      </c>
      <c r="I104" s="153"/>
      <c r="L104" s="149"/>
      <c r="M104" s="154"/>
      <c r="T104" s="155"/>
      <c r="AT104" s="150" t="s">
        <v>143</v>
      </c>
      <c r="AU104" s="150" t="s">
        <v>82</v>
      </c>
      <c r="AV104" s="13" t="s">
        <v>139</v>
      </c>
      <c r="AW104" s="13" t="s">
        <v>34</v>
      </c>
      <c r="AX104" s="13" t="s">
        <v>78</v>
      </c>
      <c r="AY104" s="150" t="s">
        <v>131</v>
      </c>
    </row>
    <row r="105" spans="2:65" s="11" customFormat="1" ht="22.9" customHeight="1">
      <c r="B105" s="112"/>
      <c r="D105" s="113" t="s">
        <v>72</v>
      </c>
      <c r="E105" s="122" t="s">
        <v>154</v>
      </c>
      <c r="F105" s="122" t="s">
        <v>155</v>
      </c>
      <c r="I105" s="115"/>
      <c r="J105" s="123">
        <f>BK105</f>
        <v>0</v>
      </c>
      <c r="L105" s="112"/>
      <c r="M105" s="117"/>
      <c r="P105" s="118">
        <f>SUM(P106:P147)</f>
        <v>0</v>
      </c>
      <c r="R105" s="118">
        <f>SUM(R106:R147)</f>
        <v>0.97329372000000003</v>
      </c>
      <c r="T105" s="119">
        <f>SUM(T106:T147)</f>
        <v>0</v>
      </c>
      <c r="AR105" s="113" t="s">
        <v>78</v>
      </c>
      <c r="AT105" s="120" t="s">
        <v>72</v>
      </c>
      <c r="AU105" s="120" t="s">
        <v>78</v>
      </c>
      <c r="AY105" s="113" t="s">
        <v>131</v>
      </c>
      <c r="BK105" s="121">
        <f>SUM(BK106:BK147)</f>
        <v>0</v>
      </c>
    </row>
    <row r="106" spans="2:65" s="1" customFormat="1" ht="21.75" customHeight="1">
      <c r="B106" s="33"/>
      <c r="C106" s="124" t="s">
        <v>132</v>
      </c>
      <c r="D106" s="124" t="s">
        <v>134</v>
      </c>
      <c r="E106" s="125" t="s">
        <v>156</v>
      </c>
      <c r="F106" s="126" t="s">
        <v>157</v>
      </c>
      <c r="G106" s="127" t="s">
        <v>158</v>
      </c>
      <c r="H106" s="128">
        <v>5.6740000000000004</v>
      </c>
      <c r="I106" s="129"/>
      <c r="J106" s="130">
        <f>ROUND(I106*H106,2)</f>
        <v>0</v>
      </c>
      <c r="K106" s="126" t="s">
        <v>138</v>
      </c>
      <c r="L106" s="33"/>
      <c r="M106" s="131" t="s">
        <v>21</v>
      </c>
      <c r="N106" s="132" t="s">
        <v>44</v>
      </c>
      <c r="P106" s="133">
        <f>O106*H106</f>
        <v>0</v>
      </c>
      <c r="Q106" s="133">
        <v>2.0480000000000002E-2</v>
      </c>
      <c r="R106" s="133">
        <f>Q106*H106</f>
        <v>0.11620352000000002</v>
      </c>
      <c r="S106" s="133">
        <v>0</v>
      </c>
      <c r="T106" s="134">
        <f>S106*H106</f>
        <v>0</v>
      </c>
      <c r="AR106" s="135" t="s">
        <v>139</v>
      </c>
      <c r="AT106" s="135" t="s">
        <v>134</v>
      </c>
      <c r="AU106" s="135" t="s">
        <v>82</v>
      </c>
      <c r="AY106" s="18" t="s">
        <v>131</v>
      </c>
      <c r="BE106" s="136">
        <f>IF(N106="základní",J106,0)</f>
        <v>0</v>
      </c>
      <c r="BF106" s="136">
        <f>IF(N106="snížená",J106,0)</f>
        <v>0</v>
      </c>
      <c r="BG106" s="136">
        <f>IF(N106="zákl. přenesená",J106,0)</f>
        <v>0</v>
      </c>
      <c r="BH106" s="136">
        <f>IF(N106="sníž. přenesená",J106,0)</f>
        <v>0</v>
      </c>
      <c r="BI106" s="136">
        <f>IF(N106="nulová",J106,0)</f>
        <v>0</v>
      </c>
      <c r="BJ106" s="18" t="s">
        <v>78</v>
      </c>
      <c r="BK106" s="136">
        <f>ROUND(I106*H106,2)</f>
        <v>0</v>
      </c>
      <c r="BL106" s="18" t="s">
        <v>139</v>
      </c>
      <c r="BM106" s="135" t="s">
        <v>159</v>
      </c>
    </row>
    <row r="107" spans="2:65" s="1" customFormat="1">
      <c r="B107" s="33"/>
      <c r="D107" s="137" t="s">
        <v>141</v>
      </c>
      <c r="F107" s="138" t="s">
        <v>160</v>
      </c>
      <c r="I107" s="139"/>
      <c r="L107" s="33"/>
      <c r="M107" s="140"/>
      <c r="T107" s="54"/>
      <c r="AT107" s="18" t="s">
        <v>141</v>
      </c>
      <c r="AU107" s="18" t="s">
        <v>82</v>
      </c>
    </row>
    <row r="108" spans="2:65" s="14" customFormat="1">
      <c r="B108" s="156"/>
      <c r="D108" s="142" t="s">
        <v>143</v>
      </c>
      <c r="E108" s="157" t="s">
        <v>21</v>
      </c>
      <c r="F108" s="158" t="s">
        <v>161</v>
      </c>
      <c r="H108" s="157" t="s">
        <v>21</v>
      </c>
      <c r="I108" s="159"/>
      <c r="L108" s="156"/>
      <c r="M108" s="160"/>
      <c r="T108" s="161"/>
      <c r="AT108" s="157" t="s">
        <v>143</v>
      </c>
      <c r="AU108" s="157" t="s">
        <v>82</v>
      </c>
      <c r="AV108" s="14" t="s">
        <v>78</v>
      </c>
      <c r="AW108" s="14" t="s">
        <v>34</v>
      </c>
      <c r="AX108" s="14" t="s">
        <v>73</v>
      </c>
      <c r="AY108" s="157" t="s">
        <v>131</v>
      </c>
    </row>
    <row r="109" spans="2:65" s="14" customFormat="1">
      <c r="B109" s="156"/>
      <c r="D109" s="142" t="s">
        <v>143</v>
      </c>
      <c r="E109" s="157" t="s">
        <v>21</v>
      </c>
      <c r="F109" s="158" t="s">
        <v>162</v>
      </c>
      <c r="H109" s="157" t="s">
        <v>21</v>
      </c>
      <c r="I109" s="159"/>
      <c r="L109" s="156"/>
      <c r="M109" s="160"/>
      <c r="T109" s="161"/>
      <c r="AT109" s="157" t="s">
        <v>143</v>
      </c>
      <c r="AU109" s="157" t="s">
        <v>82</v>
      </c>
      <c r="AV109" s="14" t="s">
        <v>78</v>
      </c>
      <c r="AW109" s="14" t="s">
        <v>34</v>
      </c>
      <c r="AX109" s="14" t="s">
        <v>73</v>
      </c>
      <c r="AY109" s="157" t="s">
        <v>131</v>
      </c>
    </row>
    <row r="110" spans="2:65" s="12" customFormat="1">
      <c r="B110" s="141"/>
      <c r="D110" s="142" t="s">
        <v>143</v>
      </c>
      <c r="E110" s="143" t="s">
        <v>21</v>
      </c>
      <c r="F110" s="144" t="s">
        <v>163</v>
      </c>
      <c r="H110" s="145">
        <v>7.25</v>
      </c>
      <c r="I110" s="146"/>
      <c r="L110" s="141"/>
      <c r="M110" s="147"/>
      <c r="T110" s="148"/>
      <c r="AT110" s="143" t="s">
        <v>143</v>
      </c>
      <c r="AU110" s="143" t="s">
        <v>82</v>
      </c>
      <c r="AV110" s="12" t="s">
        <v>82</v>
      </c>
      <c r="AW110" s="12" t="s">
        <v>34</v>
      </c>
      <c r="AX110" s="12" t="s">
        <v>73</v>
      </c>
      <c r="AY110" s="143" t="s">
        <v>131</v>
      </c>
    </row>
    <row r="111" spans="2:65" s="12" customFormat="1">
      <c r="B111" s="141"/>
      <c r="D111" s="142" t="s">
        <v>143</v>
      </c>
      <c r="E111" s="143" t="s">
        <v>21</v>
      </c>
      <c r="F111" s="144" t="s">
        <v>164</v>
      </c>
      <c r="H111" s="145">
        <v>-1.5760000000000001</v>
      </c>
      <c r="I111" s="146"/>
      <c r="L111" s="141"/>
      <c r="M111" s="147"/>
      <c r="T111" s="148"/>
      <c r="AT111" s="143" t="s">
        <v>143</v>
      </c>
      <c r="AU111" s="143" t="s">
        <v>82</v>
      </c>
      <c r="AV111" s="12" t="s">
        <v>82</v>
      </c>
      <c r="AW111" s="12" t="s">
        <v>34</v>
      </c>
      <c r="AX111" s="12" t="s">
        <v>73</v>
      </c>
      <c r="AY111" s="143" t="s">
        <v>131</v>
      </c>
    </row>
    <row r="112" spans="2:65" s="13" customFormat="1">
      <c r="B112" s="149"/>
      <c r="D112" s="142" t="s">
        <v>143</v>
      </c>
      <c r="E112" s="150" t="s">
        <v>21</v>
      </c>
      <c r="F112" s="151" t="s">
        <v>145</v>
      </c>
      <c r="H112" s="152">
        <v>5.6740000000000004</v>
      </c>
      <c r="I112" s="153"/>
      <c r="L112" s="149"/>
      <c r="M112" s="154"/>
      <c r="T112" s="155"/>
      <c r="AT112" s="150" t="s">
        <v>143</v>
      </c>
      <c r="AU112" s="150" t="s">
        <v>82</v>
      </c>
      <c r="AV112" s="13" t="s">
        <v>139</v>
      </c>
      <c r="AW112" s="13" t="s">
        <v>34</v>
      </c>
      <c r="AX112" s="13" t="s">
        <v>78</v>
      </c>
      <c r="AY112" s="150" t="s">
        <v>131</v>
      </c>
    </row>
    <row r="113" spans="2:65" s="1" customFormat="1" ht="16.5" customHeight="1">
      <c r="B113" s="33"/>
      <c r="C113" s="124" t="s">
        <v>139</v>
      </c>
      <c r="D113" s="124" t="s">
        <v>134</v>
      </c>
      <c r="E113" s="125" t="s">
        <v>165</v>
      </c>
      <c r="F113" s="126" t="s">
        <v>166</v>
      </c>
      <c r="G113" s="127" t="s">
        <v>158</v>
      </c>
      <c r="H113" s="128">
        <v>0.6</v>
      </c>
      <c r="I113" s="129"/>
      <c r="J113" s="130">
        <f>ROUND(I113*H113,2)</f>
        <v>0</v>
      </c>
      <c r="K113" s="126" t="s">
        <v>138</v>
      </c>
      <c r="L113" s="33"/>
      <c r="M113" s="131" t="s">
        <v>21</v>
      </c>
      <c r="N113" s="132" t="s">
        <v>44</v>
      </c>
      <c r="P113" s="133">
        <f>O113*H113</f>
        <v>0</v>
      </c>
      <c r="Q113" s="133">
        <v>4.1200000000000001E-2</v>
      </c>
      <c r="R113" s="133">
        <f>Q113*H113</f>
        <v>2.4719999999999999E-2</v>
      </c>
      <c r="S113" s="133">
        <v>0</v>
      </c>
      <c r="T113" s="134">
        <f>S113*H113</f>
        <v>0</v>
      </c>
      <c r="AR113" s="135" t="s">
        <v>139</v>
      </c>
      <c r="AT113" s="135" t="s">
        <v>134</v>
      </c>
      <c r="AU113" s="135" t="s">
        <v>82</v>
      </c>
      <c r="AY113" s="18" t="s">
        <v>131</v>
      </c>
      <c r="BE113" s="136">
        <f>IF(N113="základní",J113,0)</f>
        <v>0</v>
      </c>
      <c r="BF113" s="136">
        <f>IF(N113="snížená",J113,0)</f>
        <v>0</v>
      </c>
      <c r="BG113" s="136">
        <f>IF(N113="zákl. přenesená",J113,0)</f>
        <v>0</v>
      </c>
      <c r="BH113" s="136">
        <f>IF(N113="sníž. přenesená",J113,0)</f>
        <v>0</v>
      </c>
      <c r="BI113" s="136">
        <f>IF(N113="nulová",J113,0)</f>
        <v>0</v>
      </c>
      <c r="BJ113" s="18" t="s">
        <v>78</v>
      </c>
      <c r="BK113" s="136">
        <f>ROUND(I113*H113,2)</f>
        <v>0</v>
      </c>
      <c r="BL113" s="18" t="s">
        <v>139</v>
      </c>
      <c r="BM113" s="135" t="s">
        <v>167</v>
      </c>
    </row>
    <row r="114" spans="2:65" s="1" customFormat="1">
      <c r="B114" s="33"/>
      <c r="D114" s="137" t="s">
        <v>141</v>
      </c>
      <c r="F114" s="138" t="s">
        <v>168</v>
      </c>
      <c r="I114" s="139"/>
      <c r="L114" s="33"/>
      <c r="M114" s="140"/>
      <c r="T114" s="54"/>
      <c r="AT114" s="18" t="s">
        <v>141</v>
      </c>
      <c r="AU114" s="18" t="s">
        <v>82</v>
      </c>
    </row>
    <row r="115" spans="2:65" s="12" customFormat="1">
      <c r="B115" s="141"/>
      <c r="D115" s="142" t="s">
        <v>143</v>
      </c>
      <c r="E115" s="143" t="s">
        <v>21</v>
      </c>
      <c r="F115" s="144" t="s">
        <v>169</v>
      </c>
      <c r="H115" s="145">
        <v>0.6</v>
      </c>
      <c r="I115" s="146"/>
      <c r="L115" s="141"/>
      <c r="M115" s="147"/>
      <c r="T115" s="148"/>
      <c r="AT115" s="143" t="s">
        <v>143</v>
      </c>
      <c r="AU115" s="143" t="s">
        <v>82</v>
      </c>
      <c r="AV115" s="12" t="s">
        <v>82</v>
      </c>
      <c r="AW115" s="12" t="s">
        <v>34</v>
      </c>
      <c r="AX115" s="12" t="s">
        <v>73</v>
      </c>
      <c r="AY115" s="143" t="s">
        <v>131</v>
      </c>
    </row>
    <row r="116" spans="2:65" s="13" customFormat="1">
      <c r="B116" s="149"/>
      <c r="D116" s="142" t="s">
        <v>143</v>
      </c>
      <c r="E116" s="150" t="s">
        <v>21</v>
      </c>
      <c r="F116" s="151" t="s">
        <v>145</v>
      </c>
      <c r="H116" s="152">
        <v>0.6</v>
      </c>
      <c r="I116" s="153"/>
      <c r="L116" s="149"/>
      <c r="M116" s="154"/>
      <c r="T116" s="155"/>
      <c r="AT116" s="150" t="s">
        <v>143</v>
      </c>
      <c r="AU116" s="150" t="s">
        <v>82</v>
      </c>
      <c r="AV116" s="13" t="s">
        <v>139</v>
      </c>
      <c r="AW116" s="13" t="s">
        <v>34</v>
      </c>
      <c r="AX116" s="13" t="s">
        <v>78</v>
      </c>
      <c r="AY116" s="150" t="s">
        <v>131</v>
      </c>
    </row>
    <row r="117" spans="2:65" s="1" customFormat="1" ht="24.2" customHeight="1">
      <c r="B117" s="33"/>
      <c r="C117" s="124" t="s">
        <v>170</v>
      </c>
      <c r="D117" s="124" t="s">
        <v>134</v>
      </c>
      <c r="E117" s="125" t="s">
        <v>171</v>
      </c>
      <c r="F117" s="126" t="s">
        <v>172</v>
      </c>
      <c r="G117" s="127" t="s">
        <v>173</v>
      </c>
      <c r="H117" s="128">
        <v>1</v>
      </c>
      <c r="I117" s="129"/>
      <c r="J117" s="130">
        <f>ROUND(I117*H117,2)</f>
        <v>0</v>
      </c>
      <c r="K117" s="126" t="s">
        <v>138</v>
      </c>
      <c r="L117" s="33"/>
      <c r="M117" s="131" t="s">
        <v>21</v>
      </c>
      <c r="N117" s="132" t="s">
        <v>44</v>
      </c>
      <c r="P117" s="133">
        <f>O117*H117</f>
        <v>0</v>
      </c>
      <c r="Q117" s="133">
        <v>4.3799999999999999E-2</v>
      </c>
      <c r="R117" s="133">
        <f>Q117*H117</f>
        <v>4.3799999999999999E-2</v>
      </c>
      <c r="S117" s="133">
        <v>0</v>
      </c>
      <c r="T117" s="134">
        <f>S117*H117</f>
        <v>0</v>
      </c>
      <c r="AR117" s="135" t="s">
        <v>139</v>
      </c>
      <c r="AT117" s="135" t="s">
        <v>134</v>
      </c>
      <c r="AU117" s="135" t="s">
        <v>82</v>
      </c>
      <c r="AY117" s="18" t="s">
        <v>131</v>
      </c>
      <c r="BE117" s="136">
        <f>IF(N117="základní",J117,0)</f>
        <v>0</v>
      </c>
      <c r="BF117" s="136">
        <f>IF(N117="snížená",J117,0)</f>
        <v>0</v>
      </c>
      <c r="BG117" s="136">
        <f>IF(N117="zákl. přenesená",J117,0)</f>
        <v>0</v>
      </c>
      <c r="BH117" s="136">
        <f>IF(N117="sníž. přenesená",J117,0)</f>
        <v>0</v>
      </c>
      <c r="BI117" s="136">
        <f>IF(N117="nulová",J117,0)</f>
        <v>0</v>
      </c>
      <c r="BJ117" s="18" t="s">
        <v>78</v>
      </c>
      <c r="BK117" s="136">
        <f>ROUND(I117*H117,2)</f>
        <v>0</v>
      </c>
      <c r="BL117" s="18" t="s">
        <v>139</v>
      </c>
      <c r="BM117" s="135" t="s">
        <v>174</v>
      </c>
    </row>
    <row r="118" spans="2:65" s="1" customFormat="1">
      <c r="B118" s="33"/>
      <c r="D118" s="137" t="s">
        <v>141</v>
      </c>
      <c r="F118" s="138" t="s">
        <v>175</v>
      </c>
      <c r="I118" s="139"/>
      <c r="L118" s="33"/>
      <c r="M118" s="140"/>
      <c r="T118" s="54"/>
      <c r="AT118" s="18" t="s">
        <v>141</v>
      </c>
      <c r="AU118" s="18" t="s">
        <v>82</v>
      </c>
    </row>
    <row r="119" spans="2:65" s="14" customFormat="1">
      <c r="B119" s="156"/>
      <c r="D119" s="142" t="s">
        <v>143</v>
      </c>
      <c r="E119" s="157" t="s">
        <v>21</v>
      </c>
      <c r="F119" s="158" t="s">
        <v>176</v>
      </c>
      <c r="H119" s="157" t="s">
        <v>21</v>
      </c>
      <c r="I119" s="159"/>
      <c r="L119" s="156"/>
      <c r="M119" s="160"/>
      <c r="T119" s="161"/>
      <c r="AT119" s="157" t="s">
        <v>143</v>
      </c>
      <c r="AU119" s="157" t="s">
        <v>82</v>
      </c>
      <c r="AV119" s="14" t="s">
        <v>78</v>
      </c>
      <c r="AW119" s="14" t="s">
        <v>34</v>
      </c>
      <c r="AX119" s="14" t="s">
        <v>73</v>
      </c>
      <c r="AY119" s="157" t="s">
        <v>131</v>
      </c>
    </row>
    <row r="120" spans="2:65" s="12" customFormat="1">
      <c r="B120" s="141"/>
      <c r="D120" s="142" t="s">
        <v>143</v>
      </c>
      <c r="E120" s="143" t="s">
        <v>21</v>
      </c>
      <c r="F120" s="144" t="s">
        <v>78</v>
      </c>
      <c r="H120" s="145">
        <v>1</v>
      </c>
      <c r="I120" s="146"/>
      <c r="L120" s="141"/>
      <c r="M120" s="147"/>
      <c r="T120" s="148"/>
      <c r="AT120" s="143" t="s">
        <v>143</v>
      </c>
      <c r="AU120" s="143" t="s">
        <v>82</v>
      </c>
      <c r="AV120" s="12" t="s">
        <v>82</v>
      </c>
      <c r="AW120" s="12" t="s">
        <v>34</v>
      </c>
      <c r="AX120" s="12" t="s">
        <v>73</v>
      </c>
      <c r="AY120" s="143" t="s">
        <v>131</v>
      </c>
    </row>
    <row r="121" spans="2:65" s="13" customFormat="1">
      <c r="B121" s="149"/>
      <c r="D121" s="142" t="s">
        <v>143</v>
      </c>
      <c r="E121" s="150" t="s">
        <v>21</v>
      </c>
      <c r="F121" s="151" t="s">
        <v>145</v>
      </c>
      <c r="H121" s="152">
        <v>1</v>
      </c>
      <c r="I121" s="153"/>
      <c r="L121" s="149"/>
      <c r="M121" s="154"/>
      <c r="T121" s="155"/>
      <c r="AT121" s="150" t="s">
        <v>143</v>
      </c>
      <c r="AU121" s="150" t="s">
        <v>82</v>
      </c>
      <c r="AV121" s="13" t="s">
        <v>139</v>
      </c>
      <c r="AW121" s="13" t="s">
        <v>34</v>
      </c>
      <c r="AX121" s="13" t="s">
        <v>78</v>
      </c>
      <c r="AY121" s="150" t="s">
        <v>131</v>
      </c>
    </row>
    <row r="122" spans="2:65" s="1" customFormat="1" ht="24.2" customHeight="1">
      <c r="B122" s="33"/>
      <c r="C122" s="124" t="s">
        <v>154</v>
      </c>
      <c r="D122" s="124" t="s">
        <v>134</v>
      </c>
      <c r="E122" s="125" t="s">
        <v>177</v>
      </c>
      <c r="F122" s="126" t="s">
        <v>178</v>
      </c>
      <c r="G122" s="127" t="s">
        <v>158</v>
      </c>
      <c r="H122" s="128">
        <v>4.0999999999999996</v>
      </c>
      <c r="I122" s="129"/>
      <c r="J122" s="130">
        <f>ROUND(I122*H122,2)</f>
        <v>0</v>
      </c>
      <c r="K122" s="126" t="s">
        <v>138</v>
      </c>
      <c r="L122" s="33"/>
      <c r="M122" s="131" t="s">
        <v>21</v>
      </c>
      <c r="N122" s="132" t="s">
        <v>44</v>
      </c>
      <c r="P122" s="133">
        <f>O122*H122</f>
        <v>0</v>
      </c>
      <c r="Q122" s="133">
        <v>3.1800000000000002E-2</v>
      </c>
      <c r="R122" s="133">
        <f>Q122*H122</f>
        <v>0.13038</v>
      </c>
      <c r="S122" s="133">
        <v>0</v>
      </c>
      <c r="T122" s="134">
        <f>S122*H122</f>
        <v>0</v>
      </c>
      <c r="AR122" s="135" t="s">
        <v>139</v>
      </c>
      <c r="AT122" s="135" t="s">
        <v>134</v>
      </c>
      <c r="AU122" s="135" t="s">
        <v>82</v>
      </c>
      <c r="AY122" s="18" t="s">
        <v>131</v>
      </c>
      <c r="BE122" s="136">
        <f>IF(N122="základní",J122,0)</f>
        <v>0</v>
      </c>
      <c r="BF122" s="136">
        <f>IF(N122="snížená",J122,0)</f>
        <v>0</v>
      </c>
      <c r="BG122" s="136">
        <f>IF(N122="zákl. přenesená",J122,0)</f>
        <v>0</v>
      </c>
      <c r="BH122" s="136">
        <f>IF(N122="sníž. přenesená",J122,0)</f>
        <v>0</v>
      </c>
      <c r="BI122" s="136">
        <f>IF(N122="nulová",J122,0)</f>
        <v>0</v>
      </c>
      <c r="BJ122" s="18" t="s">
        <v>78</v>
      </c>
      <c r="BK122" s="136">
        <f>ROUND(I122*H122,2)</f>
        <v>0</v>
      </c>
      <c r="BL122" s="18" t="s">
        <v>139</v>
      </c>
      <c r="BM122" s="135" t="s">
        <v>179</v>
      </c>
    </row>
    <row r="123" spans="2:65" s="1" customFormat="1">
      <c r="B123" s="33"/>
      <c r="D123" s="137" t="s">
        <v>141</v>
      </c>
      <c r="F123" s="138" t="s">
        <v>180</v>
      </c>
      <c r="I123" s="139"/>
      <c r="L123" s="33"/>
      <c r="M123" s="140"/>
      <c r="T123" s="54"/>
      <c r="AT123" s="18" t="s">
        <v>141</v>
      </c>
      <c r="AU123" s="18" t="s">
        <v>82</v>
      </c>
    </row>
    <row r="124" spans="2:65" s="14" customFormat="1">
      <c r="B124" s="156"/>
      <c r="D124" s="142" t="s">
        <v>143</v>
      </c>
      <c r="E124" s="157" t="s">
        <v>21</v>
      </c>
      <c r="F124" s="158" t="s">
        <v>181</v>
      </c>
      <c r="H124" s="157" t="s">
        <v>21</v>
      </c>
      <c r="I124" s="159"/>
      <c r="L124" s="156"/>
      <c r="M124" s="160"/>
      <c r="T124" s="161"/>
      <c r="AT124" s="157" t="s">
        <v>143</v>
      </c>
      <c r="AU124" s="157" t="s">
        <v>82</v>
      </c>
      <c r="AV124" s="14" t="s">
        <v>78</v>
      </c>
      <c r="AW124" s="14" t="s">
        <v>34</v>
      </c>
      <c r="AX124" s="14" t="s">
        <v>73</v>
      </c>
      <c r="AY124" s="157" t="s">
        <v>131</v>
      </c>
    </row>
    <row r="125" spans="2:65" s="14" customFormat="1">
      <c r="B125" s="156"/>
      <c r="D125" s="142" t="s">
        <v>143</v>
      </c>
      <c r="E125" s="157" t="s">
        <v>21</v>
      </c>
      <c r="F125" s="158" t="s">
        <v>182</v>
      </c>
      <c r="H125" s="157" t="s">
        <v>21</v>
      </c>
      <c r="I125" s="159"/>
      <c r="L125" s="156"/>
      <c r="M125" s="160"/>
      <c r="T125" s="161"/>
      <c r="AT125" s="157" t="s">
        <v>143</v>
      </c>
      <c r="AU125" s="157" t="s">
        <v>82</v>
      </c>
      <c r="AV125" s="14" t="s">
        <v>78</v>
      </c>
      <c r="AW125" s="14" t="s">
        <v>34</v>
      </c>
      <c r="AX125" s="14" t="s">
        <v>73</v>
      </c>
      <c r="AY125" s="157" t="s">
        <v>131</v>
      </c>
    </row>
    <row r="126" spans="2:65" s="12" customFormat="1">
      <c r="B126" s="141"/>
      <c r="D126" s="142" t="s">
        <v>143</v>
      </c>
      <c r="E126" s="143" t="s">
        <v>21</v>
      </c>
      <c r="F126" s="144" t="s">
        <v>183</v>
      </c>
      <c r="H126" s="145">
        <v>4.0999999999999996</v>
      </c>
      <c r="I126" s="146"/>
      <c r="L126" s="141"/>
      <c r="M126" s="147"/>
      <c r="T126" s="148"/>
      <c r="AT126" s="143" t="s">
        <v>143</v>
      </c>
      <c r="AU126" s="143" t="s">
        <v>82</v>
      </c>
      <c r="AV126" s="12" t="s">
        <v>82</v>
      </c>
      <c r="AW126" s="12" t="s">
        <v>34</v>
      </c>
      <c r="AX126" s="12" t="s">
        <v>73</v>
      </c>
      <c r="AY126" s="143" t="s">
        <v>131</v>
      </c>
    </row>
    <row r="127" spans="2:65" s="13" customFormat="1">
      <c r="B127" s="149"/>
      <c r="D127" s="142" t="s">
        <v>143</v>
      </c>
      <c r="E127" s="150" t="s">
        <v>21</v>
      </c>
      <c r="F127" s="151" t="s">
        <v>145</v>
      </c>
      <c r="H127" s="152">
        <v>4.0999999999999996</v>
      </c>
      <c r="I127" s="153"/>
      <c r="L127" s="149"/>
      <c r="M127" s="154"/>
      <c r="T127" s="155"/>
      <c r="AT127" s="150" t="s">
        <v>143</v>
      </c>
      <c r="AU127" s="150" t="s">
        <v>82</v>
      </c>
      <c r="AV127" s="13" t="s">
        <v>139</v>
      </c>
      <c r="AW127" s="13" t="s">
        <v>34</v>
      </c>
      <c r="AX127" s="13" t="s">
        <v>78</v>
      </c>
      <c r="AY127" s="150" t="s">
        <v>131</v>
      </c>
    </row>
    <row r="128" spans="2:65" s="1" customFormat="1" ht="21.75" customHeight="1">
      <c r="B128" s="33"/>
      <c r="C128" s="124" t="s">
        <v>184</v>
      </c>
      <c r="D128" s="124" t="s">
        <v>134</v>
      </c>
      <c r="E128" s="125" t="s">
        <v>185</v>
      </c>
      <c r="F128" s="126" t="s">
        <v>186</v>
      </c>
      <c r="G128" s="127" t="s">
        <v>158</v>
      </c>
      <c r="H128" s="128">
        <v>0.24</v>
      </c>
      <c r="I128" s="129"/>
      <c r="J128" s="130">
        <f>ROUND(I128*H128,2)</f>
        <v>0</v>
      </c>
      <c r="K128" s="126" t="s">
        <v>138</v>
      </c>
      <c r="L128" s="33"/>
      <c r="M128" s="131" t="s">
        <v>21</v>
      </c>
      <c r="N128" s="132" t="s">
        <v>44</v>
      </c>
      <c r="P128" s="133">
        <f>O128*H128</f>
        <v>0</v>
      </c>
      <c r="Q128" s="133">
        <v>8.4999999999999995E-4</v>
      </c>
      <c r="R128" s="133">
        <f>Q128*H128</f>
        <v>2.0399999999999997E-4</v>
      </c>
      <c r="S128" s="133">
        <v>0</v>
      </c>
      <c r="T128" s="134">
        <f>S128*H128</f>
        <v>0</v>
      </c>
      <c r="AR128" s="135" t="s">
        <v>139</v>
      </c>
      <c r="AT128" s="135" t="s">
        <v>134</v>
      </c>
      <c r="AU128" s="135" t="s">
        <v>82</v>
      </c>
      <c r="AY128" s="18" t="s">
        <v>131</v>
      </c>
      <c r="BE128" s="136">
        <f>IF(N128="základní",J128,0)</f>
        <v>0</v>
      </c>
      <c r="BF128" s="136">
        <f>IF(N128="snížená",J128,0)</f>
        <v>0</v>
      </c>
      <c r="BG128" s="136">
        <f>IF(N128="zákl. přenesená",J128,0)</f>
        <v>0</v>
      </c>
      <c r="BH128" s="136">
        <f>IF(N128="sníž. přenesená",J128,0)</f>
        <v>0</v>
      </c>
      <c r="BI128" s="136">
        <f>IF(N128="nulová",J128,0)</f>
        <v>0</v>
      </c>
      <c r="BJ128" s="18" t="s">
        <v>78</v>
      </c>
      <c r="BK128" s="136">
        <f>ROUND(I128*H128,2)</f>
        <v>0</v>
      </c>
      <c r="BL128" s="18" t="s">
        <v>139</v>
      </c>
      <c r="BM128" s="135" t="s">
        <v>187</v>
      </c>
    </row>
    <row r="129" spans="2:65" s="1" customFormat="1">
      <c r="B129" s="33"/>
      <c r="D129" s="137" t="s">
        <v>141</v>
      </c>
      <c r="F129" s="138" t="s">
        <v>188</v>
      </c>
      <c r="I129" s="139"/>
      <c r="L129" s="33"/>
      <c r="M129" s="140"/>
      <c r="T129" s="54"/>
      <c r="AT129" s="18" t="s">
        <v>141</v>
      </c>
      <c r="AU129" s="18" t="s">
        <v>82</v>
      </c>
    </row>
    <row r="130" spans="2:65" s="12" customFormat="1">
      <c r="B130" s="141"/>
      <c r="D130" s="142" t="s">
        <v>143</v>
      </c>
      <c r="E130" s="143" t="s">
        <v>21</v>
      </c>
      <c r="F130" s="144" t="s">
        <v>189</v>
      </c>
      <c r="H130" s="145">
        <v>0.24</v>
      </c>
      <c r="I130" s="146"/>
      <c r="L130" s="141"/>
      <c r="M130" s="147"/>
      <c r="T130" s="148"/>
      <c r="AT130" s="143" t="s">
        <v>143</v>
      </c>
      <c r="AU130" s="143" t="s">
        <v>82</v>
      </c>
      <c r="AV130" s="12" t="s">
        <v>82</v>
      </c>
      <c r="AW130" s="12" t="s">
        <v>34</v>
      </c>
      <c r="AX130" s="12" t="s">
        <v>73</v>
      </c>
      <c r="AY130" s="143" t="s">
        <v>131</v>
      </c>
    </row>
    <row r="131" spans="2:65" s="13" customFormat="1">
      <c r="B131" s="149"/>
      <c r="D131" s="142" t="s">
        <v>143</v>
      </c>
      <c r="E131" s="150" t="s">
        <v>21</v>
      </c>
      <c r="F131" s="151" t="s">
        <v>145</v>
      </c>
      <c r="H131" s="152">
        <v>0.24</v>
      </c>
      <c r="I131" s="153"/>
      <c r="L131" s="149"/>
      <c r="M131" s="154"/>
      <c r="T131" s="155"/>
      <c r="AT131" s="150" t="s">
        <v>143</v>
      </c>
      <c r="AU131" s="150" t="s">
        <v>82</v>
      </c>
      <c r="AV131" s="13" t="s">
        <v>139</v>
      </c>
      <c r="AW131" s="13" t="s">
        <v>34</v>
      </c>
      <c r="AX131" s="13" t="s">
        <v>78</v>
      </c>
      <c r="AY131" s="150" t="s">
        <v>131</v>
      </c>
    </row>
    <row r="132" spans="2:65" s="1" customFormat="1" ht="16.5" customHeight="1">
      <c r="B132" s="33"/>
      <c r="C132" s="124" t="s">
        <v>190</v>
      </c>
      <c r="D132" s="124" t="s">
        <v>134</v>
      </c>
      <c r="E132" s="125" t="s">
        <v>191</v>
      </c>
      <c r="F132" s="126" t="s">
        <v>192</v>
      </c>
      <c r="G132" s="127" t="s">
        <v>193</v>
      </c>
      <c r="H132" s="128">
        <v>5</v>
      </c>
      <c r="I132" s="129"/>
      <c r="J132" s="130">
        <f>ROUND(I132*H132,2)</f>
        <v>0</v>
      </c>
      <c r="K132" s="126" t="s">
        <v>138</v>
      </c>
      <c r="L132" s="33"/>
      <c r="M132" s="131" t="s">
        <v>21</v>
      </c>
      <c r="N132" s="132" t="s">
        <v>44</v>
      </c>
      <c r="P132" s="133">
        <f>O132*H132</f>
        <v>0</v>
      </c>
      <c r="Q132" s="133">
        <v>1.5E-3</v>
      </c>
      <c r="R132" s="133">
        <f>Q132*H132</f>
        <v>7.4999999999999997E-3</v>
      </c>
      <c r="S132" s="133">
        <v>0</v>
      </c>
      <c r="T132" s="134">
        <f>S132*H132</f>
        <v>0</v>
      </c>
      <c r="AR132" s="135" t="s">
        <v>139</v>
      </c>
      <c r="AT132" s="135" t="s">
        <v>134</v>
      </c>
      <c r="AU132" s="135" t="s">
        <v>82</v>
      </c>
      <c r="AY132" s="18" t="s">
        <v>131</v>
      </c>
      <c r="BE132" s="136">
        <f>IF(N132="základní",J132,0)</f>
        <v>0</v>
      </c>
      <c r="BF132" s="136">
        <f>IF(N132="snížená",J132,0)</f>
        <v>0</v>
      </c>
      <c r="BG132" s="136">
        <f>IF(N132="zákl. přenesená",J132,0)</f>
        <v>0</v>
      </c>
      <c r="BH132" s="136">
        <f>IF(N132="sníž. přenesená",J132,0)</f>
        <v>0</v>
      </c>
      <c r="BI132" s="136">
        <f>IF(N132="nulová",J132,0)</f>
        <v>0</v>
      </c>
      <c r="BJ132" s="18" t="s">
        <v>78</v>
      </c>
      <c r="BK132" s="136">
        <f>ROUND(I132*H132,2)</f>
        <v>0</v>
      </c>
      <c r="BL132" s="18" t="s">
        <v>139</v>
      </c>
      <c r="BM132" s="135" t="s">
        <v>194</v>
      </c>
    </row>
    <row r="133" spans="2:65" s="1" customFormat="1">
      <c r="B133" s="33"/>
      <c r="D133" s="137" t="s">
        <v>141</v>
      </c>
      <c r="F133" s="138" t="s">
        <v>195</v>
      </c>
      <c r="I133" s="139"/>
      <c r="L133" s="33"/>
      <c r="M133" s="140"/>
      <c r="T133" s="54"/>
      <c r="AT133" s="18" t="s">
        <v>141</v>
      </c>
      <c r="AU133" s="18" t="s">
        <v>82</v>
      </c>
    </row>
    <row r="134" spans="2:65" s="12" customFormat="1">
      <c r="B134" s="141"/>
      <c r="D134" s="142" t="s">
        <v>143</v>
      </c>
      <c r="E134" s="143" t="s">
        <v>21</v>
      </c>
      <c r="F134" s="144" t="s">
        <v>196</v>
      </c>
      <c r="H134" s="145">
        <v>5</v>
      </c>
      <c r="I134" s="146"/>
      <c r="L134" s="141"/>
      <c r="M134" s="147"/>
      <c r="T134" s="148"/>
      <c r="AT134" s="143" t="s">
        <v>143</v>
      </c>
      <c r="AU134" s="143" t="s">
        <v>82</v>
      </c>
      <c r="AV134" s="12" t="s">
        <v>82</v>
      </c>
      <c r="AW134" s="12" t="s">
        <v>34</v>
      </c>
      <c r="AX134" s="12" t="s">
        <v>73</v>
      </c>
      <c r="AY134" s="143" t="s">
        <v>131</v>
      </c>
    </row>
    <row r="135" spans="2:65" s="13" customFormat="1">
      <c r="B135" s="149"/>
      <c r="D135" s="142" t="s">
        <v>143</v>
      </c>
      <c r="E135" s="150" t="s">
        <v>21</v>
      </c>
      <c r="F135" s="151" t="s">
        <v>145</v>
      </c>
      <c r="H135" s="152">
        <v>5</v>
      </c>
      <c r="I135" s="153"/>
      <c r="L135" s="149"/>
      <c r="M135" s="154"/>
      <c r="T135" s="155"/>
      <c r="AT135" s="150" t="s">
        <v>143</v>
      </c>
      <c r="AU135" s="150" t="s">
        <v>82</v>
      </c>
      <c r="AV135" s="13" t="s">
        <v>139</v>
      </c>
      <c r="AW135" s="13" t="s">
        <v>34</v>
      </c>
      <c r="AX135" s="13" t="s">
        <v>78</v>
      </c>
      <c r="AY135" s="150" t="s">
        <v>131</v>
      </c>
    </row>
    <row r="136" spans="2:65" s="1" customFormat="1" ht="24.2" customHeight="1">
      <c r="B136" s="33"/>
      <c r="C136" s="124" t="s">
        <v>197</v>
      </c>
      <c r="D136" s="124" t="s">
        <v>134</v>
      </c>
      <c r="E136" s="125" t="s">
        <v>198</v>
      </c>
      <c r="F136" s="126" t="s">
        <v>199</v>
      </c>
      <c r="G136" s="127" t="s">
        <v>137</v>
      </c>
      <c r="H136" s="128">
        <v>0.193</v>
      </c>
      <c r="I136" s="129"/>
      <c r="J136" s="130">
        <f>ROUND(I136*H136,2)</f>
        <v>0</v>
      </c>
      <c r="K136" s="126" t="s">
        <v>138</v>
      </c>
      <c r="L136" s="33"/>
      <c r="M136" s="131" t="s">
        <v>21</v>
      </c>
      <c r="N136" s="132" t="s">
        <v>44</v>
      </c>
      <c r="P136" s="133">
        <f>O136*H136</f>
        <v>0</v>
      </c>
      <c r="Q136" s="133">
        <v>2.5018699999999998</v>
      </c>
      <c r="R136" s="133">
        <f>Q136*H136</f>
        <v>0.48286090999999998</v>
      </c>
      <c r="S136" s="133">
        <v>0</v>
      </c>
      <c r="T136" s="134">
        <f>S136*H136</f>
        <v>0</v>
      </c>
      <c r="AR136" s="135" t="s">
        <v>139</v>
      </c>
      <c r="AT136" s="135" t="s">
        <v>134</v>
      </c>
      <c r="AU136" s="135" t="s">
        <v>82</v>
      </c>
      <c r="AY136" s="18" t="s">
        <v>131</v>
      </c>
      <c r="BE136" s="136">
        <f>IF(N136="základní",J136,0)</f>
        <v>0</v>
      </c>
      <c r="BF136" s="136">
        <f>IF(N136="snížená",J136,0)</f>
        <v>0</v>
      </c>
      <c r="BG136" s="136">
        <f>IF(N136="zákl. přenesená",J136,0)</f>
        <v>0</v>
      </c>
      <c r="BH136" s="136">
        <f>IF(N136="sníž. přenesená",J136,0)</f>
        <v>0</v>
      </c>
      <c r="BI136" s="136">
        <f>IF(N136="nulová",J136,0)</f>
        <v>0</v>
      </c>
      <c r="BJ136" s="18" t="s">
        <v>78</v>
      </c>
      <c r="BK136" s="136">
        <f>ROUND(I136*H136,2)</f>
        <v>0</v>
      </c>
      <c r="BL136" s="18" t="s">
        <v>139</v>
      </c>
      <c r="BM136" s="135" t="s">
        <v>200</v>
      </c>
    </row>
    <row r="137" spans="2:65" s="1" customFormat="1">
      <c r="B137" s="33"/>
      <c r="D137" s="137" t="s">
        <v>141</v>
      </c>
      <c r="F137" s="138" t="s">
        <v>201</v>
      </c>
      <c r="I137" s="139"/>
      <c r="L137" s="33"/>
      <c r="M137" s="140"/>
      <c r="T137" s="54"/>
      <c r="AT137" s="18" t="s">
        <v>141</v>
      </c>
      <c r="AU137" s="18" t="s">
        <v>82</v>
      </c>
    </row>
    <row r="138" spans="2:65" s="14" customFormat="1">
      <c r="B138" s="156"/>
      <c r="D138" s="142" t="s">
        <v>143</v>
      </c>
      <c r="E138" s="157" t="s">
        <v>21</v>
      </c>
      <c r="F138" s="158" t="s">
        <v>202</v>
      </c>
      <c r="H138" s="157" t="s">
        <v>21</v>
      </c>
      <c r="I138" s="159"/>
      <c r="L138" s="156"/>
      <c r="M138" s="160"/>
      <c r="T138" s="161"/>
      <c r="AT138" s="157" t="s">
        <v>143</v>
      </c>
      <c r="AU138" s="157" t="s">
        <v>82</v>
      </c>
      <c r="AV138" s="14" t="s">
        <v>78</v>
      </c>
      <c r="AW138" s="14" t="s">
        <v>34</v>
      </c>
      <c r="AX138" s="14" t="s">
        <v>73</v>
      </c>
      <c r="AY138" s="157" t="s">
        <v>131</v>
      </c>
    </row>
    <row r="139" spans="2:65" s="12" customFormat="1">
      <c r="B139" s="141"/>
      <c r="D139" s="142" t="s">
        <v>143</v>
      </c>
      <c r="E139" s="143" t="s">
        <v>21</v>
      </c>
      <c r="F139" s="144" t="s">
        <v>203</v>
      </c>
      <c r="H139" s="145">
        <v>0.193</v>
      </c>
      <c r="I139" s="146"/>
      <c r="L139" s="141"/>
      <c r="M139" s="147"/>
      <c r="T139" s="148"/>
      <c r="AT139" s="143" t="s">
        <v>143</v>
      </c>
      <c r="AU139" s="143" t="s">
        <v>82</v>
      </c>
      <c r="AV139" s="12" t="s">
        <v>82</v>
      </c>
      <c r="AW139" s="12" t="s">
        <v>34</v>
      </c>
      <c r="AX139" s="12" t="s">
        <v>73</v>
      </c>
      <c r="AY139" s="143" t="s">
        <v>131</v>
      </c>
    </row>
    <row r="140" spans="2:65" s="13" customFormat="1">
      <c r="B140" s="149"/>
      <c r="D140" s="142" t="s">
        <v>143</v>
      </c>
      <c r="E140" s="150" t="s">
        <v>21</v>
      </c>
      <c r="F140" s="151" t="s">
        <v>145</v>
      </c>
      <c r="H140" s="152">
        <v>0.193</v>
      </c>
      <c r="I140" s="153"/>
      <c r="L140" s="149"/>
      <c r="M140" s="154"/>
      <c r="T140" s="155"/>
      <c r="AT140" s="150" t="s">
        <v>143</v>
      </c>
      <c r="AU140" s="150" t="s">
        <v>82</v>
      </c>
      <c r="AV140" s="13" t="s">
        <v>139</v>
      </c>
      <c r="AW140" s="13" t="s">
        <v>34</v>
      </c>
      <c r="AX140" s="13" t="s">
        <v>78</v>
      </c>
      <c r="AY140" s="150" t="s">
        <v>131</v>
      </c>
    </row>
    <row r="141" spans="2:65" s="1" customFormat="1" ht="24.2" customHeight="1">
      <c r="B141" s="33"/>
      <c r="C141" s="124" t="s">
        <v>204</v>
      </c>
      <c r="D141" s="124" t="s">
        <v>134</v>
      </c>
      <c r="E141" s="125" t="s">
        <v>205</v>
      </c>
      <c r="F141" s="126" t="s">
        <v>206</v>
      </c>
      <c r="G141" s="127" t="s">
        <v>137</v>
      </c>
      <c r="H141" s="128">
        <v>6.7000000000000004E-2</v>
      </c>
      <c r="I141" s="129"/>
      <c r="J141" s="130">
        <f>ROUND(I141*H141,2)</f>
        <v>0</v>
      </c>
      <c r="K141" s="126" t="s">
        <v>138</v>
      </c>
      <c r="L141" s="33"/>
      <c r="M141" s="131" t="s">
        <v>21</v>
      </c>
      <c r="N141" s="132" t="s">
        <v>44</v>
      </c>
      <c r="P141" s="133">
        <f>O141*H141</f>
        <v>0</v>
      </c>
      <c r="Q141" s="133">
        <v>2.5018699999999998</v>
      </c>
      <c r="R141" s="133">
        <f>Q141*H141</f>
        <v>0.16762529000000001</v>
      </c>
      <c r="S141" s="133">
        <v>0</v>
      </c>
      <c r="T141" s="134">
        <f>S141*H141</f>
        <v>0</v>
      </c>
      <c r="AR141" s="135" t="s">
        <v>139</v>
      </c>
      <c r="AT141" s="135" t="s">
        <v>134</v>
      </c>
      <c r="AU141" s="135" t="s">
        <v>82</v>
      </c>
      <c r="AY141" s="18" t="s">
        <v>131</v>
      </c>
      <c r="BE141" s="136">
        <f>IF(N141="základní",J141,0)</f>
        <v>0</v>
      </c>
      <c r="BF141" s="136">
        <f>IF(N141="snížená",J141,0)</f>
        <v>0</v>
      </c>
      <c r="BG141" s="136">
        <f>IF(N141="zákl. přenesená",J141,0)</f>
        <v>0</v>
      </c>
      <c r="BH141" s="136">
        <f>IF(N141="sníž. přenesená",J141,0)</f>
        <v>0</v>
      </c>
      <c r="BI141" s="136">
        <f>IF(N141="nulová",J141,0)</f>
        <v>0</v>
      </c>
      <c r="BJ141" s="18" t="s">
        <v>78</v>
      </c>
      <c r="BK141" s="136">
        <f>ROUND(I141*H141,2)</f>
        <v>0</v>
      </c>
      <c r="BL141" s="18" t="s">
        <v>139</v>
      </c>
      <c r="BM141" s="135" t="s">
        <v>207</v>
      </c>
    </row>
    <row r="142" spans="2:65" s="1" customFormat="1">
      <c r="B142" s="33"/>
      <c r="D142" s="137" t="s">
        <v>141</v>
      </c>
      <c r="F142" s="138" t="s">
        <v>208</v>
      </c>
      <c r="I142" s="139"/>
      <c r="L142" s="33"/>
      <c r="M142" s="140"/>
      <c r="T142" s="54"/>
      <c r="AT142" s="18" t="s">
        <v>141</v>
      </c>
      <c r="AU142" s="18" t="s">
        <v>82</v>
      </c>
    </row>
    <row r="143" spans="2:65" s="14" customFormat="1">
      <c r="B143" s="156"/>
      <c r="D143" s="142" t="s">
        <v>143</v>
      </c>
      <c r="E143" s="157" t="s">
        <v>21</v>
      </c>
      <c r="F143" s="158" t="s">
        <v>209</v>
      </c>
      <c r="H143" s="157" t="s">
        <v>21</v>
      </c>
      <c r="I143" s="159"/>
      <c r="L143" s="156"/>
      <c r="M143" s="160"/>
      <c r="T143" s="161"/>
      <c r="AT143" s="157" t="s">
        <v>143</v>
      </c>
      <c r="AU143" s="157" t="s">
        <v>82</v>
      </c>
      <c r="AV143" s="14" t="s">
        <v>78</v>
      </c>
      <c r="AW143" s="14" t="s">
        <v>34</v>
      </c>
      <c r="AX143" s="14" t="s">
        <v>73</v>
      </c>
      <c r="AY143" s="157" t="s">
        <v>131</v>
      </c>
    </row>
    <row r="144" spans="2:65" s="12" customFormat="1">
      <c r="B144" s="141"/>
      <c r="D144" s="142" t="s">
        <v>143</v>
      </c>
      <c r="E144" s="143" t="s">
        <v>21</v>
      </c>
      <c r="F144" s="144" t="s">
        <v>210</v>
      </c>
      <c r="H144" s="145">
        <v>2.4E-2</v>
      </c>
      <c r="I144" s="146"/>
      <c r="L144" s="141"/>
      <c r="M144" s="147"/>
      <c r="T144" s="148"/>
      <c r="AT144" s="143" t="s">
        <v>143</v>
      </c>
      <c r="AU144" s="143" t="s">
        <v>82</v>
      </c>
      <c r="AV144" s="12" t="s">
        <v>82</v>
      </c>
      <c r="AW144" s="12" t="s">
        <v>34</v>
      </c>
      <c r="AX144" s="12" t="s">
        <v>73</v>
      </c>
      <c r="AY144" s="143" t="s">
        <v>131</v>
      </c>
    </row>
    <row r="145" spans="2:65" s="12" customFormat="1">
      <c r="B145" s="141"/>
      <c r="D145" s="142" t="s">
        <v>143</v>
      </c>
      <c r="E145" s="143" t="s">
        <v>21</v>
      </c>
      <c r="F145" s="144" t="s">
        <v>211</v>
      </c>
      <c r="H145" s="145">
        <v>2.9000000000000001E-2</v>
      </c>
      <c r="I145" s="146"/>
      <c r="L145" s="141"/>
      <c r="M145" s="147"/>
      <c r="T145" s="148"/>
      <c r="AT145" s="143" t="s">
        <v>143</v>
      </c>
      <c r="AU145" s="143" t="s">
        <v>82</v>
      </c>
      <c r="AV145" s="12" t="s">
        <v>82</v>
      </c>
      <c r="AW145" s="12" t="s">
        <v>34</v>
      </c>
      <c r="AX145" s="12" t="s">
        <v>73</v>
      </c>
      <c r="AY145" s="143" t="s">
        <v>131</v>
      </c>
    </row>
    <row r="146" spans="2:65" s="12" customFormat="1">
      <c r="B146" s="141"/>
      <c r="D146" s="142" t="s">
        <v>143</v>
      </c>
      <c r="E146" s="143" t="s">
        <v>21</v>
      </c>
      <c r="F146" s="144" t="s">
        <v>212</v>
      </c>
      <c r="H146" s="145">
        <v>1.4E-2</v>
      </c>
      <c r="I146" s="146"/>
      <c r="L146" s="141"/>
      <c r="M146" s="147"/>
      <c r="T146" s="148"/>
      <c r="AT146" s="143" t="s">
        <v>143</v>
      </c>
      <c r="AU146" s="143" t="s">
        <v>82</v>
      </c>
      <c r="AV146" s="12" t="s">
        <v>82</v>
      </c>
      <c r="AW146" s="12" t="s">
        <v>34</v>
      </c>
      <c r="AX146" s="12" t="s">
        <v>73</v>
      </c>
      <c r="AY146" s="143" t="s">
        <v>131</v>
      </c>
    </row>
    <row r="147" spans="2:65" s="13" customFormat="1">
      <c r="B147" s="149"/>
      <c r="D147" s="142" t="s">
        <v>143</v>
      </c>
      <c r="E147" s="150" t="s">
        <v>21</v>
      </c>
      <c r="F147" s="151" t="s">
        <v>145</v>
      </c>
      <c r="H147" s="152">
        <v>6.7000000000000004E-2</v>
      </c>
      <c r="I147" s="153"/>
      <c r="L147" s="149"/>
      <c r="M147" s="154"/>
      <c r="T147" s="155"/>
      <c r="AT147" s="150" t="s">
        <v>143</v>
      </c>
      <c r="AU147" s="150" t="s">
        <v>82</v>
      </c>
      <c r="AV147" s="13" t="s">
        <v>139</v>
      </c>
      <c r="AW147" s="13" t="s">
        <v>34</v>
      </c>
      <c r="AX147" s="13" t="s">
        <v>78</v>
      </c>
      <c r="AY147" s="150" t="s">
        <v>131</v>
      </c>
    </row>
    <row r="148" spans="2:65" s="11" customFormat="1" ht="22.9" customHeight="1">
      <c r="B148" s="112"/>
      <c r="D148" s="113" t="s">
        <v>72</v>
      </c>
      <c r="E148" s="122" t="s">
        <v>197</v>
      </c>
      <c r="F148" s="122" t="s">
        <v>213</v>
      </c>
      <c r="I148" s="115"/>
      <c r="J148" s="123">
        <f>BK148</f>
        <v>0</v>
      </c>
      <c r="L148" s="112"/>
      <c r="M148" s="117"/>
      <c r="P148" s="118">
        <f>SUM(P149:P208)</f>
        <v>0</v>
      </c>
      <c r="R148" s="118">
        <f>SUM(R149:R208)</f>
        <v>6.7885999999999999E-4</v>
      </c>
      <c r="T148" s="119">
        <f>SUM(T149:T208)</f>
        <v>3.6329739999999999</v>
      </c>
      <c r="AR148" s="113" t="s">
        <v>78</v>
      </c>
      <c r="AT148" s="120" t="s">
        <v>72</v>
      </c>
      <c r="AU148" s="120" t="s">
        <v>78</v>
      </c>
      <c r="AY148" s="113" t="s">
        <v>131</v>
      </c>
      <c r="BK148" s="121">
        <f>SUM(BK149:BK208)</f>
        <v>0</v>
      </c>
    </row>
    <row r="149" spans="2:65" s="1" customFormat="1" ht="24.2" customHeight="1">
      <c r="B149" s="33"/>
      <c r="C149" s="124" t="s">
        <v>214</v>
      </c>
      <c r="D149" s="124" t="s">
        <v>134</v>
      </c>
      <c r="E149" s="125" t="s">
        <v>215</v>
      </c>
      <c r="F149" s="126" t="s">
        <v>216</v>
      </c>
      <c r="G149" s="127" t="s">
        <v>158</v>
      </c>
      <c r="H149" s="128">
        <v>3.2839999999999998</v>
      </c>
      <c r="I149" s="129"/>
      <c r="J149" s="130">
        <f>ROUND(I149*H149,2)</f>
        <v>0</v>
      </c>
      <c r="K149" s="126" t="s">
        <v>138</v>
      </c>
      <c r="L149" s="33"/>
      <c r="M149" s="131" t="s">
        <v>21</v>
      </c>
      <c r="N149" s="132" t="s">
        <v>44</v>
      </c>
      <c r="P149" s="133">
        <f>O149*H149</f>
        <v>0</v>
      </c>
      <c r="Q149" s="133">
        <v>0</v>
      </c>
      <c r="R149" s="133">
        <f>Q149*H149</f>
        <v>0</v>
      </c>
      <c r="S149" s="133">
        <v>0</v>
      </c>
      <c r="T149" s="134">
        <f>S149*H149</f>
        <v>0</v>
      </c>
      <c r="AR149" s="135" t="s">
        <v>139</v>
      </c>
      <c r="AT149" s="135" t="s">
        <v>134</v>
      </c>
      <c r="AU149" s="135" t="s">
        <v>82</v>
      </c>
      <c r="AY149" s="18" t="s">
        <v>131</v>
      </c>
      <c r="BE149" s="136">
        <f>IF(N149="základní",J149,0)</f>
        <v>0</v>
      </c>
      <c r="BF149" s="136">
        <f>IF(N149="snížená",J149,0)</f>
        <v>0</v>
      </c>
      <c r="BG149" s="136">
        <f>IF(N149="zákl. přenesená",J149,0)</f>
        <v>0</v>
      </c>
      <c r="BH149" s="136">
        <f>IF(N149="sníž. přenesená",J149,0)</f>
        <v>0</v>
      </c>
      <c r="BI149" s="136">
        <f>IF(N149="nulová",J149,0)</f>
        <v>0</v>
      </c>
      <c r="BJ149" s="18" t="s">
        <v>78</v>
      </c>
      <c r="BK149" s="136">
        <f>ROUND(I149*H149,2)</f>
        <v>0</v>
      </c>
      <c r="BL149" s="18" t="s">
        <v>139</v>
      </c>
      <c r="BM149" s="135" t="s">
        <v>217</v>
      </c>
    </row>
    <row r="150" spans="2:65" s="1" customFormat="1">
      <c r="B150" s="33"/>
      <c r="D150" s="137" t="s">
        <v>141</v>
      </c>
      <c r="F150" s="138" t="s">
        <v>218</v>
      </c>
      <c r="I150" s="139"/>
      <c r="L150" s="33"/>
      <c r="M150" s="140"/>
      <c r="T150" s="54"/>
      <c r="AT150" s="18" t="s">
        <v>141</v>
      </c>
      <c r="AU150" s="18" t="s">
        <v>82</v>
      </c>
    </row>
    <row r="151" spans="2:65" s="12" customFormat="1">
      <c r="B151" s="141"/>
      <c r="D151" s="142" t="s">
        <v>143</v>
      </c>
      <c r="E151" s="143" t="s">
        <v>21</v>
      </c>
      <c r="F151" s="144" t="s">
        <v>219</v>
      </c>
      <c r="H151" s="145">
        <v>3.2839999999999998</v>
      </c>
      <c r="I151" s="146"/>
      <c r="L151" s="141"/>
      <c r="M151" s="147"/>
      <c r="T151" s="148"/>
      <c r="AT151" s="143" t="s">
        <v>143</v>
      </c>
      <c r="AU151" s="143" t="s">
        <v>82</v>
      </c>
      <c r="AV151" s="12" t="s">
        <v>82</v>
      </c>
      <c r="AW151" s="12" t="s">
        <v>34</v>
      </c>
      <c r="AX151" s="12" t="s">
        <v>73</v>
      </c>
      <c r="AY151" s="143" t="s">
        <v>131</v>
      </c>
    </row>
    <row r="152" spans="2:65" s="13" customFormat="1">
      <c r="B152" s="149"/>
      <c r="D152" s="142" t="s">
        <v>143</v>
      </c>
      <c r="E152" s="150" t="s">
        <v>21</v>
      </c>
      <c r="F152" s="151" t="s">
        <v>145</v>
      </c>
      <c r="H152" s="152">
        <v>3.2839999999999998</v>
      </c>
      <c r="I152" s="153"/>
      <c r="L152" s="149"/>
      <c r="M152" s="154"/>
      <c r="T152" s="155"/>
      <c r="AT152" s="150" t="s">
        <v>143</v>
      </c>
      <c r="AU152" s="150" t="s">
        <v>82</v>
      </c>
      <c r="AV152" s="13" t="s">
        <v>139</v>
      </c>
      <c r="AW152" s="13" t="s">
        <v>34</v>
      </c>
      <c r="AX152" s="13" t="s">
        <v>78</v>
      </c>
      <c r="AY152" s="150" t="s">
        <v>131</v>
      </c>
    </row>
    <row r="153" spans="2:65" s="1" customFormat="1" ht="24.2" customHeight="1">
      <c r="B153" s="33"/>
      <c r="C153" s="124" t="s">
        <v>8</v>
      </c>
      <c r="D153" s="124" t="s">
        <v>134</v>
      </c>
      <c r="E153" s="125" t="s">
        <v>220</v>
      </c>
      <c r="F153" s="126" t="s">
        <v>221</v>
      </c>
      <c r="G153" s="127" t="s">
        <v>158</v>
      </c>
      <c r="H153" s="128">
        <v>7.7839999999999998</v>
      </c>
      <c r="I153" s="129"/>
      <c r="J153" s="130">
        <f>ROUND(I153*H153,2)</f>
        <v>0</v>
      </c>
      <c r="K153" s="126" t="s">
        <v>138</v>
      </c>
      <c r="L153" s="33"/>
      <c r="M153" s="131" t="s">
        <v>21</v>
      </c>
      <c r="N153" s="132" t="s">
        <v>44</v>
      </c>
      <c r="P153" s="133">
        <f>O153*H153</f>
        <v>0</v>
      </c>
      <c r="Q153" s="133">
        <v>4.0000000000000003E-5</v>
      </c>
      <c r="R153" s="133">
        <f>Q153*H153</f>
        <v>3.1136E-4</v>
      </c>
      <c r="S153" s="133">
        <v>0</v>
      </c>
      <c r="T153" s="134">
        <f>S153*H153</f>
        <v>0</v>
      </c>
      <c r="AR153" s="135" t="s">
        <v>139</v>
      </c>
      <c r="AT153" s="135" t="s">
        <v>134</v>
      </c>
      <c r="AU153" s="135" t="s">
        <v>82</v>
      </c>
      <c r="AY153" s="18" t="s">
        <v>131</v>
      </c>
      <c r="BE153" s="136">
        <f>IF(N153="základní",J153,0)</f>
        <v>0</v>
      </c>
      <c r="BF153" s="136">
        <f>IF(N153="snížená",J153,0)</f>
        <v>0</v>
      </c>
      <c r="BG153" s="136">
        <f>IF(N153="zákl. přenesená",J153,0)</f>
        <v>0</v>
      </c>
      <c r="BH153" s="136">
        <f>IF(N153="sníž. přenesená",J153,0)</f>
        <v>0</v>
      </c>
      <c r="BI153" s="136">
        <f>IF(N153="nulová",J153,0)</f>
        <v>0</v>
      </c>
      <c r="BJ153" s="18" t="s">
        <v>78</v>
      </c>
      <c r="BK153" s="136">
        <f>ROUND(I153*H153,2)</f>
        <v>0</v>
      </c>
      <c r="BL153" s="18" t="s">
        <v>139</v>
      </c>
      <c r="BM153" s="135" t="s">
        <v>222</v>
      </c>
    </row>
    <row r="154" spans="2:65" s="1" customFormat="1">
      <c r="B154" s="33"/>
      <c r="D154" s="137" t="s">
        <v>141</v>
      </c>
      <c r="F154" s="138" t="s">
        <v>223</v>
      </c>
      <c r="I154" s="139"/>
      <c r="L154" s="33"/>
      <c r="M154" s="140"/>
      <c r="T154" s="54"/>
      <c r="AT154" s="18" t="s">
        <v>141</v>
      </c>
      <c r="AU154" s="18" t="s">
        <v>82</v>
      </c>
    </row>
    <row r="155" spans="2:65" s="12" customFormat="1">
      <c r="B155" s="141"/>
      <c r="D155" s="142" t="s">
        <v>143</v>
      </c>
      <c r="E155" s="143" t="s">
        <v>21</v>
      </c>
      <c r="F155" s="144" t="s">
        <v>219</v>
      </c>
      <c r="H155" s="145">
        <v>3.2839999999999998</v>
      </c>
      <c r="I155" s="146"/>
      <c r="L155" s="141"/>
      <c r="M155" s="147"/>
      <c r="T155" s="148"/>
      <c r="AT155" s="143" t="s">
        <v>143</v>
      </c>
      <c r="AU155" s="143" t="s">
        <v>82</v>
      </c>
      <c r="AV155" s="12" t="s">
        <v>82</v>
      </c>
      <c r="AW155" s="12" t="s">
        <v>34</v>
      </c>
      <c r="AX155" s="12" t="s">
        <v>73</v>
      </c>
      <c r="AY155" s="143" t="s">
        <v>131</v>
      </c>
    </row>
    <row r="156" spans="2:65" s="14" customFormat="1">
      <c r="B156" s="156"/>
      <c r="D156" s="142" t="s">
        <v>143</v>
      </c>
      <c r="E156" s="157" t="s">
        <v>21</v>
      </c>
      <c r="F156" s="158" t="s">
        <v>224</v>
      </c>
      <c r="H156" s="157" t="s">
        <v>21</v>
      </c>
      <c r="I156" s="159"/>
      <c r="L156" s="156"/>
      <c r="M156" s="160"/>
      <c r="T156" s="161"/>
      <c r="AT156" s="157" t="s">
        <v>143</v>
      </c>
      <c r="AU156" s="157" t="s">
        <v>82</v>
      </c>
      <c r="AV156" s="14" t="s">
        <v>78</v>
      </c>
      <c r="AW156" s="14" t="s">
        <v>34</v>
      </c>
      <c r="AX156" s="14" t="s">
        <v>73</v>
      </c>
      <c r="AY156" s="157" t="s">
        <v>131</v>
      </c>
    </row>
    <row r="157" spans="2:65" s="12" customFormat="1">
      <c r="B157" s="141"/>
      <c r="D157" s="142" t="s">
        <v>143</v>
      </c>
      <c r="E157" s="143" t="s">
        <v>21</v>
      </c>
      <c r="F157" s="144" t="s">
        <v>225</v>
      </c>
      <c r="H157" s="145">
        <v>4.5</v>
      </c>
      <c r="I157" s="146"/>
      <c r="L157" s="141"/>
      <c r="M157" s="147"/>
      <c r="T157" s="148"/>
      <c r="AT157" s="143" t="s">
        <v>143</v>
      </c>
      <c r="AU157" s="143" t="s">
        <v>82</v>
      </c>
      <c r="AV157" s="12" t="s">
        <v>82</v>
      </c>
      <c r="AW157" s="12" t="s">
        <v>34</v>
      </c>
      <c r="AX157" s="12" t="s">
        <v>73</v>
      </c>
      <c r="AY157" s="143" t="s">
        <v>131</v>
      </c>
    </row>
    <row r="158" spans="2:65" s="13" customFormat="1">
      <c r="B158" s="149"/>
      <c r="D158" s="142" t="s">
        <v>143</v>
      </c>
      <c r="E158" s="150" t="s">
        <v>21</v>
      </c>
      <c r="F158" s="151" t="s">
        <v>145</v>
      </c>
      <c r="H158" s="152">
        <v>7.7839999999999998</v>
      </c>
      <c r="I158" s="153"/>
      <c r="L158" s="149"/>
      <c r="M158" s="154"/>
      <c r="T158" s="155"/>
      <c r="AT158" s="150" t="s">
        <v>143</v>
      </c>
      <c r="AU158" s="150" t="s">
        <v>82</v>
      </c>
      <c r="AV158" s="13" t="s">
        <v>139</v>
      </c>
      <c r="AW158" s="13" t="s">
        <v>34</v>
      </c>
      <c r="AX158" s="13" t="s">
        <v>78</v>
      </c>
      <c r="AY158" s="150" t="s">
        <v>131</v>
      </c>
    </row>
    <row r="159" spans="2:65" s="1" customFormat="1" ht="16.5" customHeight="1">
      <c r="B159" s="33"/>
      <c r="C159" s="124" t="s">
        <v>226</v>
      </c>
      <c r="D159" s="124" t="s">
        <v>134</v>
      </c>
      <c r="E159" s="125" t="s">
        <v>227</v>
      </c>
      <c r="F159" s="126" t="s">
        <v>228</v>
      </c>
      <c r="G159" s="127" t="s">
        <v>158</v>
      </c>
      <c r="H159" s="128">
        <v>7.98</v>
      </c>
      <c r="I159" s="129"/>
      <c r="J159" s="130">
        <f>ROUND(I159*H159,2)</f>
        <v>0</v>
      </c>
      <c r="K159" s="126" t="s">
        <v>138</v>
      </c>
      <c r="L159" s="33"/>
      <c r="M159" s="131" t="s">
        <v>21</v>
      </c>
      <c r="N159" s="132" t="s">
        <v>44</v>
      </c>
      <c r="P159" s="133">
        <f>O159*H159</f>
        <v>0</v>
      </c>
      <c r="Q159" s="133">
        <v>0</v>
      </c>
      <c r="R159" s="133">
        <f>Q159*H159</f>
        <v>0</v>
      </c>
      <c r="S159" s="133">
        <v>0.128</v>
      </c>
      <c r="T159" s="134">
        <f>S159*H159</f>
        <v>1.0214400000000001</v>
      </c>
      <c r="AR159" s="135" t="s">
        <v>139</v>
      </c>
      <c r="AT159" s="135" t="s">
        <v>134</v>
      </c>
      <c r="AU159" s="135" t="s">
        <v>82</v>
      </c>
      <c r="AY159" s="18" t="s">
        <v>131</v>
      </c>
      <c r="BE159" s="136">
        <f>IF(N159="základní",J159,0)</f>
        <v>0</v>
      </c>
      <c r="BF159" s="136">
        <f>IF(N159="snížená",J159,0)</f>
        <v>0</v>
      </c>
      <c r="BG159" s="136">
        <f>IF(N159="zákl. přenesená",J159,0)</f>
        <v>0</v>
      </c>
      <c r="BH159" s="136">
        <f>IF(N159="sníž. přenesená",J159,0)</f>
        <v>0</v>
      </c>
      <c r="BI159" s="136">
        <f>IF(N159="nulová",J159,0)</f>
        <v>0</v>
      </c>
      <c r="BJ159" s="18" t="s">
        <v>78</v>
      </c>
      <c r="BK159" s="136">
        <f>ROUND(I159*H159,2)</f>
        <v>0</v>
      </c>
      <c r="BL159" s="18" t="s">
        <v>139</v>
      </c>
      <c r="BM159" s="135" t="s">
        <v>229</v>
      </c>
    </row>
    <row r="160" spans="2:65" s="1" customFormat="1">
      <c r="B160" s="33"/>
      <c r="D160" s="137" t="s">
        <v>141</v>
      </c>
      <c r="F160" s="138" t="s">
        <v>230</v>
      </c>
      <c r="I160" s="139"/>
      <c r="L160" s="33"/>
      <c r="M160" s="140"/>
      <c r="T160" s="54"/>
      <c r="AT160" s="18" t="s">
        <v>141</v>
      </c>
      <c r="AU160" s="18" t="s">
        <v>82</v>
      </c>
    </row>
    <row r="161" spans="2:65" s="12" customFormat="1">
      <c r="B161" s="141"/>
      <c r="D161" s="142" t="s">
        <v>143</v>
      </c>
      <c r="E161" s="143" t="s">
        <v>21</v>
      </c>
      <c r="F161" s="144" t="s">
        <v>231</v>
      </c>
      <c r="H161" s="145">
        <v>4.8</v>
      </c>
      <c r="I161" s="146"/>
      <c r="L161" s="141"/>
      <c r="M161" s="147"/>
      <c r="T161" s="148"/>
      <c r="AT161" s="143" t="s">
        <v>143</v>
      </c>
      <c r="AU161" s="143" t="s">
        <v>82</v>
      </c>
      <c r="AV161" s="12" t="s">
        <v>82</v>
      </c>
      <c r="AW161" s="12" t="s">
        <v>34</v>
      </c>
      <c r="AX161" s="12" t="s">
        <v>73</v>
      </c>
      <c r="AY161" s="143" t="s">
        <v>131</v>
      </c>
    </row>
    <row r="162" spans="2:65" s="12" customFormat="1">
      <c r="B162" s="141"/>
      <c r="D162" s="142" t="s">
        <v>143</v>
      </c>
      <c r="E162" s="143" t="s">
        <v>21</v>
      </c>
      <c r="F162" s="144" t="s">
        <v>232</v>
      </c>
      <c r="H162" s="145">
        <v>5.7</v>
      </c>
      <c r="I162" s="146"/>
      <c r="L162" s="141"/>
      <c r="M162" s="147"/>
      <c r="T162" s="148"/>
      <c r="AT162" s="143" t="s">
        <v>143</v>
      </c>
      <c r="AU162" s="143" t="s">
        <v>82</v>
      </c>
      <c r="AV162" s="12" t="s">
        <v>82</v>
      </c>
      <c r="AW162" s="12" t="s">
        <v>34</v>
      </c>
      <c r="AX162" s="12" t="s">
        <v>73</v>
      </c>
      <c r="AY162" s="143" t="s">
        <v>131</v>
      </c>
    </row>
    <row r="163" spans="2:65" s="12" customFormat="1">
      <c r="B163" s="141"/>
      <c r="D163" s="142" t="s">
        <v>143</v>
      </c>
      <c r="E163" s="143" t="s">
        <v>21</v>
      </c>
      <c r="F163" s="144" t="s">
        <v>233</v>
      </c>
      <c r="H163" s="145">
        <v>-2.52</v>
      </c>
      <c r="I163" s="146"/>
      <c r="L163" s="141"/>
      <c r="M163" s="147"/>
      <c r="T163" s="148"/>
      <c r="AT163" s="143" t="s">
        <v>143</v>
      </c>
      <c r="AU163" s="143" t="s">
        <v>82</v>
      </c>
      <c r="AV163" s="12" t="s">
        <v>82</v>
      </c>
      <c r="AW163" s="12" t="s">
        <v>34</v>
      </c>
      <c r="AX163" s="12" t="s">
        <v>73</v>
      </c>
      <c r="AY163" s="143" t="s">
        <v>131</v>
      </c>
    </row>
    <row r="164" spans="2:65" s="13" customFormat="1">
      <c r="B164" s="149"/>
      <c r="D164" s="142" t="s">
        <v>143</v>
      </c>
      <c r="E164" s="150" t="s">
        <v>21</v>
      </c>
      <c r="F164" s="151" t="s">
        <v>145</v>
      </c>
      <c r="H164" s="152">
        <v>7.98</v>
      </c>
      <c r="I164" s="153"/>
      <c r="L164" s="149"/>
      <c r="M164" s="154"/>
      <c r="T164" s="155"/>
      <c r="AT164" s="150" t="s">
        <v>143</v>
      </c>
      <c r="AU164" s="150" t="s">
        <v>82</v>
      </c>
      <c r="AV164" s="13" t="s">
        <v>139</v>
      </c>
      <c r="AW164" s="13" t="s">
        <v>34</v>
      </c>
      <c r="AX164" s="13" t="s">
        <v>78</v>
      </c>
      <c r="AY164" s="150" t="s">
        <v>131</v>
      </c>
    </row>
    <row r="165" spans="2:65" s="1" customFormat="1" ht="24.2" customHeight="1">
      <c r="B165" s="33"/>
      <c r="C165" s="124" t="s">
        <v>234</v>
      </c>
      <c r="D165" s="124" t="s">
        <v>134</v>
      </c>
      <c r="E165" s="125" t="s">
        <v>235</v>
      </c>
      <c r="F165" s="126" t="s">
        <v>236</v>
      </c>
      <c r="G165" s="127" t="s">
        <v>158</v>
      </c>
      <c r="H165" s="128">
        <v>3.85</v>
      </c>
      <c r="I165" s="129"/>
      <c r="J165" s="130">
        <f>ROUND(I165*H165,2)</f>
        <v>0</v>
      </c>
      <c r="K165" s="126" t="s">
        <v>138</v>
      </c>
      <c r="L165" s="33"/>
      <c r="M165" s="131" t="s">
        <v>21</v>
      </c>
      <c r="N165" s="132" t="s">
        <v>44</v>
      </c>
      <c r="P165" s="133">
        <f>O165*H165</f>
        <v>0</v>
      </c>
      <c r="Q165" s="133">
        <v>0</v>
      </c>
      <c r="R165" s="133">
        <f>Q165*H165</f>
        <v>0</v>
      </c>
      <c r="S165" s="133">
        <v>3.5000000000000003E-2</v>
      </c>
      <c r="T165" s="134">
        <f>S165*H165</f>
        <v>0.13475000000000001</v>
      </c>
      <c r="AR165" s="135" t="s">
        <v>139</v>
      </c>
      <c r="AT165" s="135" t="s">
        <v>134</v>
      </c>
      <c r="AU165" s="135" t="s">
        <v>82</v>
      </c>
      <c r="AY165" s="18" t="s">
        <v>131</v>
      </c>
      <c r="BE165" s="136">
        <f>IF(N165="základní",J165,0)</f>
        <v>0</v>
      </c>
      <c r="BF165" s="136">
        <f>IF(N165="snížená",J165,0)</f>
        <v>0</v>
      </c>
      <c r="BG165" s="136">
        <f>IF(N165="zákl. přenesená",J165,0)</f>
        <v>0</v>
      </c>
      <c r="BH165" s="136">
        <f>IF(N165="sníž. přenesená",J165,0)</f>
        <v>0</v>
      </c>
      <c r="BI165" s="136">
        <f>IF(N165="nulová",J165,0)</f>
        <v>0</v>
      </c>
      <c r="BJ165" s="18" t="s">
        <v>78</v>
      </c>
      <c r="BK165" s="136">
        <f>ROUND(I165*H165,2)</f>
        <v>0</v>
      </c>
      <c r="BL165" s="18" t="s">
        <v>139</v>
      </c>
      <c r="BM165" s="135" t="s">
        <v>237</v>
      </c>
    </row>
    <row r="166" spans="2:65" s="1" customFormat="1">
      <c r="B166" s="33"/>
      <c r="D166" s="137" t="s">
        <v>141</v>
      </c>
      <c r="F166" s="138" t="s">
        <v>238</v>
      </c>
      <c r="I166" s="139"/>
      <c r="L166" s="33"/>
      <c r="M166" s="140"/>
      <c r="T166" s="54"/>
      <c r="AT166" s="18" t="s">
        <v>141</v>
      </c>
      <c r="AU166" s="18" t="s">
        <v>82</v>
      </c>
    </row>
    <row r="167" spans="2:65" s="12" customFormat="1">
      <c r="B167" s="141"/>
      <c r="D167" s="142" t="s">
        <v>143</v>
      </c>
      <c r="E167" s="143" t="s">
        <v>21</v>
      </c>
      <c r="F167" s="144" t="s">
        <v>239</v>
      </c>
      <c r="H167" s="145">
        <v>3.85</v>
      </c>
      <c r="I167" s="146"/>
      <c r="L167" s="141"/>
      <c r="M167" s="147"/>
      <c r="T167" s="148"/>
      <c r="AT167" s="143" t="s">
        <v>143</v>
      </c>
      <c r="AU167" s="143" t="s">
        <v>82</v>
      </c>
      <c r="AV167" s="12" t="s">
        <v>82</v>
      </c>
      <c r="AW167" s="12" t="s">
        <v>34</v>
      </c>
      <c r="AX167" s="12" t="s">
        <v>73</v>
      </c>
      <c r="AY167" s="143" t="s">
        <v>131</v>
      </c>
    </row>
    <row r="168" spans="2:65" s="13" customFormat="1">
      <c r="B168" s="149"/>
      <c r="D168" s="142" t="s">
        <v>143</v>
      </c>
      <c r="E168" s="150" t="s">
        <v>21</v>
      </c>
      <c r="F168" s="151" t="s">
        <v>145</v>
      </c>
      <c r="H168" s="152">
        <v>3.85</v>
      </c>
      <c r="I168" s="153"/>
      <c r="L168" s="149"/>
      <c r="M168" s="154"/>
      <c r="T168" s="155"/>
      <c r="AT168" s="150" t="s">
        <v>143</v>
      </c>
      <c r="AU168" s="150" t="s">
        <v>82</v>
      </c>
      <c r="AV168" s="13" t="s">
        <v>139</v>
      </c>
      <c r="AW168" s="13" t="s">
        <v>34</v>
      </c>
      <c r="AX168" s="13" t="s">
        <v>78</v>
      </c>
      <c r="AY168" s="150" t="s">
        <v>131</v>
      </c>
    </row>
    <row r="169" spans="2:65" s="1" customFormat="1" ht="33" customHeight="1">
      <c r="B169" s="33"/>
      <c r="C169" s="124" t="s">
        <v>240</v>
      </c>
      <c r="D169" s="124" t="s">
        <v>134</v>
      </c>
      <c r="E169" s="125" t="s">
        <v>241</v>
      </c>
      <c r="F169" s="126" t="s">
        <v>242</v>
      </c>
      <c r="G169" s="127" t="s">
        <v>158</v>
      </c>
      <c r="H169" s="128">
        <v>0.63</v>
      </c>
      <c r="I169" s="129"/>
      <c r="J169" s="130">
        <f>ROUND(I169*H169,2)</f>
        <v>0</v>
      </c>
      <c r="K169" s="126" t="s">
        <v>138</v>
      </c>
      <c r="L169" s="33"/>
      <c r="M169" s="131" t="s">
        <v>21</v>
      </c>
      <c r="N169" s="132" t="s">
        <v>44</v>
      </c>
      <c r="P169" s="133">
        <f>O169*H169</f>
        <v>0</v>
      </c>
      <c r="Q169" s="133">
        <v>0</v>
      </c>
      <c r="R169" s="133">
        <f>Q169*H169</f>
        <v>0</v>
      </c>
      <c r="S169" s="133">
        <v>0.27500000000000002</v>
      </c>
      <c r="T169" s="134">
        <f>S169*H169</f>
        <v>0.17325000000000002</v>
      </c>
      <c r="AR169" s="135" t="s">
        <v>139</v>
      </c>
      <c r="AT169" s="135" t="s">
        <v>134</v>
      </c>
      <c r="AU169" s="135" t="s">
        <v>82</v>
      </c>
      <c r="AY169" s="18" t="s">
        <v>131</v>
      </c>
      <c r="BE169" s="136">
        <f>IF(N169="základní",J169,0)</f>
        <v>0</v>
      </c>
      <c r="BF169" s="136">
        <f>IF(N169="snížená",J169,0)</f>
        <v>0</v>
      </c>
      <c r="BG169" s="136">
        <f>IF(N169="zákl. přenesená",J169,0)</f>
        <v>0</v>
      </c>
      <c r="BH169" s="136">
        <f>IF(N169="sníž. přenesená",J169,0)</f>
        <v>0</v>
      </c>
      <c r="BI169" s="136">
        <f>IF(N169="nulová",J169,0)</f>
        <v>0</v>
      </c>
      <c r="BJ169" s="18" t="s">
        <v>78</v>
      </c>
      <c r="BK169" s="136">
        <f>ROUND(I169*H169,2)</f>
        <v>0</v>
      </c>
      <c r="BL169" s="18" t="s">
        <v>139</v>
      </c>
      <c r="BM169" s="135" t="s">
        <v>243</v>
      </c>
    </row>
    <row r="170" spans="2:65" s="1" customFormat="1">
      <c r="B170" s="33"/>
      <c r="D170" s="137" t="s">
        <v>141</v>
      </c>
      <c r="F170" s="138" t="s">
        <v>244</v>
      </c>
      <c r="I170" s="139"/>
      <c r="L170" s="33"/>
      <c r="M170" s="140"/>
      <c r="T170" s="54"/>
      <c r="AT170" s="18" t="s">
        <v>141</v>
      </c>
      <c r="AU170" s="18" t="s">
        <v>82</v>
      </c>
    </row>
    <row r="171" spans="2:65" s="12" customFormat="1">
      <c r="B171" s="141"/>
      <c r="D171" s="142" t="s">
        <v>143</v>
      </c>
      <c r="E171" s="143" t="s">
        <v>21</v>
      </c>
      <c r="F171" s="144" t="s">
        <v>245</v>
      </c>
      <c r="H171" s="145">
        <v>0.63</v>
      </c>
      <c r="I171" s="146"/>
      <c r="L171" s="141"/>
      <c r="M171" s="147"/>
      <c r="T171" s="148"/>
      <c r="AT171" s="143" t="s">
        <v>143</v>
      </c>
      <c r="AU171" s="143" t="s">
        <v>82</v>
      </c>
      <c r="AV171" s="12" t="s">
        <v>82</v>
      </c>
      <c r="AW171" s="12" t="s">
        <v>34</v>
      </c>
      <c r="AX171" s="12" t="s">
        <v>73</v>
      </c>
      <c r="AY171" s="143" t="s">
        <v>131</v>
      </c>
    </row>
    <row r="172" spans="2:65" s="13" customFormat="1">
      <c r="B172" s="149"/>
      <c r="D172" s="142" t="s">
        <v>143</v>
      </c>
      <c r="E172" s="150" t="s">
        <v>21</v>
      </c>
      <c r="F172" s="151" t="s">
        <v>145</v>
      </c>
      <c r="H172" s="152">
        <v>0.63</v>
      </c>
      <c r="I172" s="153"/>
      <c r="L172" s="149"/>
      <c r="M172" s="154"/>
      <c r="T172" s="155"/>
      <c r="AT172" s="150" t="s">
        <v>143</v>
      </c>
      <c r="AU172" s="150" t="s">
        <v>82</v>
      </c>
      <c r="AV172" s="13" t="s">
        <v>139</v>
      </c>
      <c r="AW172" s="13" t="s">
        <v>34</v>
      </c>
      <c r="AX172" s="13" t="s">
        <v>78</v>
      </c>
      <c r="AY172" s="150" t="s">
        <v>131</v>
      </c>
    </row>
    <row r="173" spans="2:65" s="1" customFormat="1" ht="24.2" customHeight="1">
      <c r="B173" s="33"/>
      <c r="C173" s="124" t="s">
        <v>246</v>
      </c>
      <c r="D173" s="124" t="s">
        <v>134</v>
      </c>
      <c r="E173" s="125" t="s">
        <v>247</v>
      </c>
      <c r="F173" s="126" t="s">
        <v>248</v>
      </c>
      <c r="G173" s="127" t="s">
        <v>158</v>
      </c>
      <c r="H173" s="128">
        <v>2.3639999999999999</v>
      </c>
      <c r="I173" s="129"/>
      <c r="J173" s="130">
        <f>ROUND(I173*H173,2)</f>
        <v>0</v>
      </c>
      <c r="K173" s="126" t="s">
        <v>138</v>
      </c>
      <c r="L173" s="33"/>
      <c r="M173" s="131" t="s">
        <v>21</v>
      </c>
      <c r="N173" s="132" t="s">
        <v>44</v>
      </c>
      <c r="P173" s="133">
        <f>O173*H173</f>
        <v>0</v>
      </c>
      <c r="Q173" s="133">
        <v>0</v>
      </c>
      <c r="R173" s="133">
        <f>Q173*H173</f>
        <v>0</v>
      </c>
      <c r="S173" s="133">
        <v>4.1000000000000002E-2</v>
      </c>
      <c r="T173" s="134">
        <f>S173*H173</f>
        <v>9.6923999999999996E-2</v>
      </c>
      <c r="AR173" s="135" t="s">
        <v>139</v>
      </c>
      <c r="AT173" s="135" t="s">
        <v>134</v>
      </c>
      <c r="AU173" s="135" t="s">
        <v>82</v>
      </c>
      <c r="AY173" s="18" t="s">
        <v>131</v>
      </c>
      <c r="BE173" s="136">
        <f>IF(N173="základní",J173,0)</f>
        <v>0</v>
      </c>
      <c r="BF173" s="136">
        <f>IF(N173="snížená",J173,0)</f>
        <v>0</v>
      </c>
      <c r="BG173" s="136">
        <f>IF(N173="zákl. přenesená",J173,0)</f>
        <v>0</v>
      </c>
      <c r="BH173" s="136">
        <f>IF(N173="sníž. přenesená",J173,0)</f>
        <v>0</v>
      </c>
      <c r="BI173" s="136">
        <f>IF(N173="nulová",J173,0)</f>
        <v>0</v>
      </c>
      <c r="BJ173" s="18" t="s">
        <v>78</v>
      </c>
      <c r="BK173" s="136">
        <f>ROUND(I173*H173,2)</f>
        <v>0</v>
      </c>
      <c r="BL173" s="18" t="s">
        <v>139</v>
      </c>
      <c r="BM173" s="135" t="s">
        <v>249</v>
      </c>
    </row>
    <row r="174" spans="2:65" s="1" customFormat="1">
      <c r="B174" s="33"/>
      <c r="D174" s="137" t="s">
        <v>141</v>
      </c>
      <c r="F174" s="138" t="s">
        <v>250</v>
      </c>
      <c r="I174" s="139"/>
      <c r="L174" s="33"/>
      <c r="M174" s="140"/>
      <c r="T174" s="54"/>
      <c r="AT174" s="18" t="s">
        <v>141</v>
      </c>
      <c r="AU174" s="18" t="s">
        <v>82</v>
      </c>
    </row>
    <row r="175" spans="2:65" s="12" customFormat="1">
      <c r="B175" s="141"/>
      <c r="D175" s="142" t="s">
        <v>143</v>
      </c>
      <c r="E175" s="143" t="s">
        <v>21</v>
      </c>
      <c r="F175" s="144" t="s">
        <v>251</v>
      </c>
      <c r="H175" s="145">
        <v>2.3639999999999999</v>
      </c>
      <c r="I175" s="146"/>
      <c r="L175" s="141"/>
      <c r="M175" s="147"/>
      <c r="T175" s="148"/>
      <c r="AT175" s="143" t="s">
        <v>143</v>
      </c>
      <c r="AU175" s="143" t="s">
        <v>82</v>
      </c>
      <c r="AV175" s="12" t="s">
        <v>82</v>
      </c>
      <c r="AW175" s="12" t="s">
        <v>34</v>
      </c>
      <c r="AX175" s="12" t="s">
        <v>73</v>
      </c>
      <c r="AY175" s="143" t="s">
        <v>131</v>
      </c>
    </row>
    <row r="176" spans="2:65" s="13" customFormat="1">
      <c r="B176" s="149"/>
      <c r="D176" s="142" t="s">
        <v>143</v>
      </c>
      <c r="E176" s="150" t="s">
        <v>21</v>
      </c>
      <c r="F176" s="151" t="s">
        <v>145</v>
      </c>
      <c r="H176" s="152">
        <v>2.3639999999999999</v>
      </c>
      <c r="I176" s="153"/>
      <c r="L176" s="149"/>
      <c r="M176" s="154"/>
      <c r="T176" s="155"/>
      <c r="AT176" s="150" t="s">
        <v>143</v>
      </c>
      <c r="AU176" s="150" t="s">
        <v>82</v>
      </c>
      <c r="AV176" s="13" t="s">
        <v>139</v>
      </c>
      <c r="AW176" s="13" t="s">
        <v>34</v>
      </c>
      <c r="AX176" s="13" t="s">
        <v>78</v>
      </c>
      <c r="AY176" s="150" t="s">
        <v>131</v>
      </c>
    </row>
    <row r="177" spans="2:65" s="1" customFormat="1" ht="24.2" customHeight="1">
      <c r="B177" s="33"/>
      <c r="C177" s="124" t="s">
        <v>252</v>
      </c>
      <c r="D177" s="124" t="s">
        <v>134</v>
      </c>
      <c r="E177" s="125" t="s">
        <v>253</v>
      </c>
      <c r="F177" s="126" t="s">
        <v>254</v>
      </c>
      <c r="G177" s="127" t="s">
        <v>158</v>
      </c>
      <c r="H177" s="128">
        <v>1.8180000000000001</v>
      </c>
      <c r="I177" s="129"/>
      <c r="J177" s="130">
        <f>ROUND(I177*H177,2)</f>
        <v>0</v>
      </c>
      <c r="K177" s="126" t="s">
        <v>138</v>
      </c>
      <c r="L177" s="33"/>
      <c r="M177" s="131" t="s">
        <v>21</v>
      </c>
      <c r="N177" s="132" t="s">
        <v>44</v>
      </c>
      <c r="P177" s="133">
        <f>O177*H177</f>
        <v>0</v>
      </c>
      <c r="Q177" s="133">
        <v>0</v>
      </c>
      <c r="R177" s="133">
        <f>Q177*H177</f>
        <v>0</v>
      </c>
      <c r="S177" s="133">
        <v>0.27</v>
      </c>
      <c r="T177" s="134">
        <f>S177*H177</f>
        <v>0.49086000000000007</v>
      </c>
      <c r="AR177" s="135" t="s">
        <v>139</v>
      </c>
      <c r="AT177" s="135" t="s">
        <v>134</v>
      </c>
      <c r="AU177" s="135" t="s">
        <v>82</v>
      </c>
      <c r="AY177" s="18" t="s">
        <v>131</v>
      </c>
      <c r="BE177" s="136">
        <f>IF(N177="základní",J177,0)</f>
        <v>0</v>
      </c>
      <c r="BF177" s="136">
        <f>IF(N177="snížená",J177,0)</f>
        <v>0</v>
      </c>
      <c r="BG177" s="136">
        <f>IF(N177="zákl. přenesená",J177,0)</f>
        <v>0</v>
      </c>
      <c r="BH177" s="136">
        <f>IF(N177="sníž. přenesená",J177,0)</f>
        <v>0</v>
      </c>
      <c r="BI177" s="136">
        <f>IF(N177="nulová",J177,0)</f>
        <v>0</v>
      </c>
      <c r="BJ177" s="18" t="s">
        <v>78</v>
      </c>
      <c r="BK177" s="136">
        <f>ROUND(I177*H177,2)</f>
        <v>0</v>
      </c>
      <c r="BL177" s="18" t="s">
        <v>139</v>
      </c>
      <c r="BM177" s="135" t="s">
        <v>255</v>
      </c>
    </row>
    <row r="178" spans="2:65" s="1" customFormat="1">
      <c r="B178" s="33"/>
      <c r="D178" s="137" t="s">
        <v>141</v>
      </c>
      <c r="F178" s="138" t="s">
        <v>256</v>
      </c>
      <c r="I178" s="139"/>
      <c r="L178" s="33"/>
      <c r="M178" s="140"/>
      <c r="T178" s="54"/>
      <c r="AT178" s="18" t="s">
        <v>141</v>
      </c>
      <c r="AU178" s="18" t="s">
        <v>82</v>
      </c>
    </row>
    <row r="179" spans="2:65" s="12" customFormat="1">
      <c r="B179" s="141"/>
      <c r="D179" s="142" t="s">
        <v>143</v>
      </c>
      <c r="E179" s="143" t="s">
        <v>21</v>
      </c>
      <c r="F179" s="144" t="s">
        <v>257</v>
      </c>
      <c r="H179" s="145">
        <v>1.8180000000000001</v>
      </c>
      <c r="I179" s="146"/>
      <c r="L179" s="141"/>
      <c r="M179" s="147"/>
      <c r="T179" s="148"/>
      <c r="AT179" s="143" t="s">
        <v>143</v>
      </c>
      <c r="AU179" s="143" t="s">
        <v>82</v>
      </c>
      <c r="AV179" s="12" t="s">
        <v>82</v>
      </c>
      <c r="AW179" s="12" t="s">
        <v>34</v>
      </c>
      <c r="AX179" s="12" t="s">
        <v>73</v>
      </c>
      <c r="AY179" s="143" t="s">
        <v>131</v>
      </c>
    </row>
    <row r="180" spans="2:65" s="13" customFormat="1">
      <c r="B180" s="149"/>
      <c r="D180" s="142" t="s">
        <v>143</v>
      </c>
      <c r="E180" s="150" t="s">
        <v>21</v>
      </c>
      <c r="F180" s="151" t="s">
        <v>145</v>
      </c>
      <c r="H180" s="152">
        <v>1.8180000000000001</v>
      </c>
      <c r="I180" s="153"/>
      <c r="L180" s="149"/>
      <c r="M180" s="154"/>
      <c r="T180" s="155"/>
      <c r="AT180" s="150" t="s">
        <v>143</v>
      </c>
      <c r="AU180" s="150" t="s">
        <v>82</v>
      </c>
      <c r="AV180" s="13" t="s">
        <v>139</v>
      </c>
      <c r="AW180" s="13" t="s">
        <v>34</v>
      </c>
      <c r="AX180" s="13" t="s">
        <v>78</v>
      </c>
      <c r="AY180" s="150" t="s">
        <v>131</v>
      </c>
    </row>
    <row r="181" spans="2:65" s="1" customFormat="1" ht="24.2" customHeight="1">
      <c r="B181" s="33"/>
      <c r="C181" s="124" t="s">
        <v>258</v>
      </c>
      <c r="D181" s="124" t="s">
        <v>134</v>
      </c>
      <c r="E181" s="125" t="s">
        <v>259</v>
      </c>
      <c r="F181" s="126" t="s">
        <v>260</v>
      </c>
      <c r="G181" s="127" t="s">
        <v>193</v>
      </c>
      <c r="H181" s="128">
        <v>1.2</v>
      </c>
      <c r="I181" s="129"/>
      <c r="J181" s="130">
        <f>ROUND(I181*H181,2)</f>
        <v>0</v>
      </c>
      <c r="K181" s="126" t="s">
        <v>138</v>
      </c>
      <c r="L181" s="33"/>
      <c r="M181" s="131" t="s">
        <v>21</v>
      </c>
      <c r="N181" s="132" t="s">
        <v>44</v>
      </c>
      <c r="P181" s="133">
        <f>O181*H181</f>
        <v>0</v>
      </c>
      <c r="Q181" s="133">
        <v>0</v>
      </c>
      <c r="R181" s="133">
        <f>Q181*H181</f>
        <v>0</v>
      </c>
      <c r="S181" s="133">
        <v>0.04</v>
      </c>
      <c r="T181" s="134">
        <f>S181*H181</f>
        <v>4.8000000000000001E-2</v>
      </c>
      <c r="AR181" s="135" t="s">
        <v>139</v>
      </c>
      <c r="AT181" s="135" t="s">
        <v>134</v>
      </c>
      <c r="AU181" s="135" t="s">
        <v>82</v>
      </c>
      <c r="AY181" s="18" t="s">
        <v>131</v>
      </c>
      <c r="BE181" s="136">
        <f>IF(N181="základní",J181,0)</f>
        <v>0</v>
      </c>
      <c r="BF181" s="136">
        <f>IF(N181="snížená",J181,0)</f>
        <v>0</v>
      </c>
      <c r="BG181" s="136">
        <f>IF(N181="zákl. přenesená",J181,0)</f>
        <v>0</v>
      </c>
      <c r="BH181" s="136">
        <f>IF(N181="sníž. přenesená",J181,0)</f>
        <v>0</v>
      </c>
      <c r="BI181" s="136">
        <f>IF(N181="nulová",J181,0)</f>
        <v>0</v>
      </c>
      <c r="BJ181" s="18" t="s">
        <v>78</v>
      </c>
      <c r="BK181" s="136">
        <f>ROUND(I181*H181,2)</f>
        <v>0</v>
      </c>
      <c r="BL181" s="18" t="s">
        <v>139</v>
      </c>
      <c r="BM181" s="135" t="s">
        <v>261</v>
      </c>
    </row>
    <row r="182" spans="2:65" s="1" customFormat="1">
      <c r="B182" s="33"/>
      <c r="D182" s="137" t="s">
        <v>141</v>
      </c>
      <c r="F182" s="138" t="s">
        <v>262</v>
      </c>
      <c r="I182" s="139"/>
      <c r="L182" s="33"/>
      <c r="M182" s="140"/>
      <c r="T182" s="54"/>
      <c r="AT182" s="18" t="s">
        <v>141</v>
      </c>
      <c r="AU182" s="18" t="s">
        <v>82</v>
      </c>
    </row>
    <row r="183" spans="2:65" s="12" customFormat="1">
      <c r="B183" s="141"/>
      <c r="D183" s="142" t="s">
        <v>143</v>
      </c>
      <c r="E183" s="143" t="s">
        <v>21</v>
      </c>
      <c r="F183" s="144" t="s">
        <v>263</v>
      </c>
      <c r="H183" s="145">
        <v>1.2</v>
      </c>
      <c r="I183" s="146"/>
      <c r="L183" s="141"/>
      <c r="M183" s="147"/>
      <c r="T183" s="148"/>
      <c r="AT183" s="143" t="s">
        <v>143</v>
      </c>
      <c r="AU183" s="143" t="s">
        <v>82</v>
      </c>
      <c r="AV183" s="12" t="s">
        <v>82</v>
      </c>
      <c r="AW183" s="12" t="s">
        <v>34</v>
      </c>
      <c r="AX183" s="12" t="s">
        <v>73</v>
      </c>
      <c r="AY183" s="143" t="s">
        <v>131</v>
      </c>
    </row>
    <row r="184" spans="2:65" s="13" customFormat="1">
      <c r="B184" s="149"/>
      <c r="D184" s="142" t="s">
        <v>143</v>
      </c>
      <c r="E184" s="150" t="s">
        <v>21</v>
      </c>
      <c r="F184" s="151" t="s">
        <v>145</v>
      </c>
      <c r="H184" s="152">
        <v>1.2</v>
      </c>
      <c r="I184" s="153"/>
      <c r="L184" s="149"/>
      <c r="M184" s="154"/>
      <c r="T184" s="155"/>
      <c r="AT184" s="150" t="s">
        <v>143</v>
      </c>
      <c r="AU184" s="150" t="s">
        <v>82</v>
      </c>
      <c r="AV184" s="13" t="s">
        <v>139</v>
      </c>
      <c r="AW184" s="13" t="s">
        <v>34</v>
      </c>
      <c r="AX184" s="13" t="s">
        <v>78</v>
      </c>
      <c r="AY184" s="150" t="s">
        <v>131</v>
      </c>
    </row>
    <row r="185" spans="2:65" s="1" customFormat="1" ht="24.2" customHeight="1">
      <c r="B185" s="33"/>
      <c r="C185" s="124" t="s">
        <v>264</v>
      </c>
      <c r="D185" s="124" t="s">
        <v>134</v>
      </c>
      <c r="E185" s="125" t="s">
        <v>265</v>
      </c>
      <c r="F185" s="126" t="s">
        <v>266</v>
      </c>
      <c r="G185" s="127" t="s">
        <v>193</v>
      </c>
      <c r="H185" s="128">
        <v>0.25</v>
      </c>
      <c r="I185" s="129"/>
      <c r="J185" s="130">
        <f>ROUND(I185*H185,2)</f>
        <v>0</v>
      </c>
      <c r="K185" s="126" t="s">
        <v>138</v>
      </c>
      <c r="L185" s="33"/>
      <c r="M185" s="131" t="s">
        <v>21</v>
      </c>
      <c r="N185" s="132" t="s">
        <v>44</v>
      </c>
      <c r="P185" s="133">
        <f>O185*H185</f>
        <v>0</v>
      </c>
      <c r="Q185" s="133">
        <v>1.47E-3</v>
      </c>
      <c r="R185" s="133">
        <f>Q185*H185</f>
        <v>3.6749999999999999E-4</v>
      </c>
      <c r="S185" s="133">
        <v>3.9E-2</v>
      </c>
      <c r="T185" s="134">
        <f>S185*H185</f>
        <v>9.75E-3</v>
      </c>
      <c r="AR185" s="135" t="s">
        <v>139</v>
      </c>
      <c r="AT185" s="135" t="s">
        <v>134</v>
      </c>
      <c r="AU185" s="135" t="s">
        <v>82</v>
      </c>
      <c r="AY185" s="18" t="s">
        <v>131</v>
      </c>
      <c r="BE185" s="136">
        <f>IF(N185="základní",J185,0)</f>
        <v>0</v>
      </c>
      <c r="BF185" s="136">
        <f>IF(N185="snížená",J185,0)</f>
        <v>0</v>
      </c>
      <c r="BG185" s="136">
        <f>IF(N185="zákl. přenesená",J185,0)</f>
        <v>0</v>
      </c>
      <c r="BH185" s="136">
        <f>IF(N185="sníž. přenesená",J185,0)</f>
        <v>0</v>
      </c>
      <c r="BI185" s="136">
        <f>IF(N185="nulová",J185,0)</f>
        <v>0</v>
      </c>
      <c r="BJ185" s="18" t="s">
        <v>78</v>
      </c>
      <c r="BK185" s="136">
        <f>ROUND(I185*H185,2)</f>
        <v>0</v>
      </c>
      <c r="BL185" s="18" t="s">
        <v>139</v>
      </c>
      <c r="BM185" s="135" t="s">
        <v>267</v>
      </c>
    </row>
    <row r="186" spans="2:65" s="1" customFormat="1">
      <c r="B186" s="33"/>
      <c r="D186" s="137" t="s">
        <v>141</v>
      </c>
      <c r="F186" s="138" t="s">
        <v>268</v>
      </c>
      <c r="I186" s="139"/>
      <c r="L186" s="33"/>
      <c r="M186" s="140"/>
      <c r="T186" s="54"/>
      <c r="AT186" s="18" t="s">
        <v>141</v>
      </c>
      <c r="AU186" s="18" t="s">
        <v>82</v>
      </c>
    </row>
    <row r="187" spans="2:65" s="14" customFormat="1">
      <c r="B187" s="156"/>
      <c r="D187" s="142" t="s">
        <v>143</v>
      </c>
      <c r="E187" s="157" t="s">
        <v>21</v>
      </c>
      <c r="F187" s="158" t="s">
        <v>269</v>
      </c>
      <c r="H187" s="157" t="s">
        <v>21</v>
      </c>
      <c r="I187" s="159"/>
      <c r="L187" s="156"/>
      <c r="M187" s="160"/>
      <c r="T187" s="161"/>
      <c r="AT187" s="157" t="s">
        <v>143</v>
      </c>
      <c r="AU187" s="157" t="s">
        <v>82</v>
      </c>
      <c r="AV187" s="14" t="s">
        <v>78</v>
      </c>
      <c r="AW187" s="14" t="s">
        <v>34</v>
      </c>
      <c r="AX187" s="14" t="s">
        <v>73</v>
      </c>
      <c r="AY187" s="157" t="s">
        <v>131</v>
      </c>
    </row>
    <row r="188" spans="2:65" s="12" customFormat="1">
      <c r="B188" s="141"/>
      <c r="D188" s="142" t="s">
        <v>143</v>
      </c>
      <c r="E188" s="143" t="s">
        <v>21</v>
      </c>
      <c r="F188" s="144" t="s">
        <v>270</v>
      </c>
      <c r="H188" s="145">
        <v>0.25</v>
      </c>
      <c r="I188" s="146"/>
      <c r="L188" s="141"/>
      <c r="M188" s="147"/>
      <c r="T188" s="148"/>
      <c r="AT188" s="143" t="s">
        <v>143</v>
      </c>
      <c r="AU188" s="143" t="s">
        <v>82</v>
      </c>
      <c r="AV188" s="12" t="s">
        <v>82</v>
      </c>
      <c r="AW188" s="12" t="s">
        <v>34</v>
      </c>
      <c r="AX188" s="12" t="s">
        <v>73</v>
      </c>
      <c r="AY188" s="143" t="s">
        <v>131</v>
      </c>
    </row>
    <row r="189" spans="2:65" s="13" customFormat="1">
      <c r="B189" s="149"/>
      <c r="D189" s="142" t="s">
        <v>143</v>
      </c>
      <c r="E189" s="150" t="s">
        <v>21</v>
      </c>
      <c r="F189" s="151" t="s">
        <v>145</v>
      </c>
      <c r="H189" s="152">
        <v>0.25</v>
      </c>
      <c r="I189" s="153"/>
      <c r="L189" s="149"/>
      <c r="M189" s="154"/>
      <c r="T189" s="155"/>
      <c r="AT189" s="150" t="s">
        <v>143</v>
      </c>
      <c r="AU189" s="150" t="s">
        <v>82</v>
      </c>
      <c r="AV189" s="13" t="s">
        <v>139</v>
      </c>
      <c r="AW189" s="13" t="s">
        <v>34</v>
      </c>
      <c r="AX189" s="13" t="s">
        <v>78</v>
      </c>
      <c r="AY189" s="150" t="s">
        <v>131</v>
      </c>
    </row>
    <row r="190" spans="2:65" s="1" customFormat="1" ht="24.2" customHeight="1">
      <c r="B190" s="33"/>
      <c r="C190" s="124" t="s">
        <v>271</v>
      </c>
      <c r="D190" s="124" t="s">
        <v>134</v>
      </c>
      <c r="E190" s="125" t="s">
        <v>272</v>
      </c>
      <c r="F190" s="126" t="s">
        <v>273</v>
      </c>
      <c r="G190" s="127" t="s">
        <v>158</v>
      </c>
      <c r="H190" s="128">
        <v>18.5</v>
      </c>
      <c r="I190" s="129"/>
      <c r="J190" s="130">
        <f>ROUND(I190*H190,2)</f>
        <v>0</v>
      </c>
      <c r="K190" s="126" t="s">
        <v>138</v>
      </c>
      <c r="L190" s="33"/>
      <c r="M190" s="131" t="s">
        <v>21</v>
      </c>
      <c r="N190" s="132" t="s">
        <v>44</v>
      </c>
      <c r="P190" s="133">
        <f>O190*H190</f>
        <v>0</v>
      </c>
      <c r="Q190" s="133">
        <v>0</v>
      </c>
      <c r="R190" s="133">
        <f>Q190*H190</f>
        <v>0</v>
      </c>
      <c r="S190" s="133">
        <v>6.8000000000000005E-2</v>
      </c>
      <c r="T190" s="134">
        <f>S190*H190</f>
        <v>1.258</v>
      </c>
      <c r="AR190" s="135" t="s">
        <v>139</v>
      </c>
      <c r="AT190" s="135" t="s">
        <v>134</v>
      </c>
      <c r="AU190" s="135" t="s">
        <v>82</v>
      </c>
      <c r="AY190" s="18" t="s">
        <v>131</v>
      </c>
      <c r="BE190" s="136">
        <f>IF(N190="základní",J190,0)</f>
        <v>0</v>
      </c>
      <c r="BF190" s="136">
        <f>IF(N190="snížená",J190,0)</f>
        <v>0</v>
      </c>
      <c r="BG190" s="136">
        <f>IF(N190="zákl. přenesená",J190,0)</f>
        <v>0</v>
      </c>
      <c r="BH190" s="136">
        <f>IF(N190="sníž. přenesená",J190,0)</f>
        <v>0</v>
      </c>
      <c r="BI190" s="136">
        <f>IF(N190="nulová",J190,0)</f>
        <v>0</v>
      </c>
      <c r="BJ190" s="18" t="s">
        <v>78</v>
      </c>
      <c r="BK190" s="136">
        <f>ROUND(I190*H190,2)</f>
        <v>0</v>
      </c>
      <c r="BL190" s="18" t="s">
        <v>139</v>
      </c>
      <c r="BM190" s="135" t="s">
        <v>274</v>
      </c>
    </row>
    <row r="191" spans="2:65" s="1" customFormat="1">
      <c r="B191" s="33"/>
      <c r="D191" s="137" t="s">
        <v>141</v>
      </c>
      <c r="F191" s="138" t="s">
        <v>275</v>
      </c>
      <c r="I191" s="139"/>
      <c r="L191" s="33"/>
      <c r="M191" s="140"/>
      <c r="T191" s="54"/>
      <c r="AT191" s="18" t="s">
        <v>141</v>
      </c>
      <c r="AU191" s="18" t="s">
        <v>82</v>
      </c>
    </row>
    <row r="192" spans="2:65" s="12" customFormat="1">
      <c r="B192" s="141"/>
      <c r="D192" s="142" t="s">
        <v>143</v>
      </c>
      <c r="E192" s="143" t="s">
        <v>21</v>
      </c>
      <c r="F192" s="144" t="s">
        <v>276</v>
      </c>
      <c r="H192" s="145">
        <v>18.5</v>
      </c>
      <c r="I192" s="146"/>
      <c r="L192" s="141"/>
      <c r="M192" s="147"/>
      <c r="T192" s="148"/>
      <c r="AT192" s="143" t="s">
        <v>143</v>
      </c>
      <c r="AU192" s="143" t="s">
        <v>82</v>
      </c>
      <c r="AV192" s="12" t="s">
        <v>82</v>
      </c>
      <c r="AW192" s="12" t="s">
        <v>34</v>
      </c>
      <c r="AX192" s="12" t="s">
        <v>73</v>
      </c>
      <c r="AY192" s="143" t="s">
        <v>131</v>
      </c>
    </row>
    <row r="193" spans="2:65" s="13" customFormat="1">
      <c r="B193" s="149"/>
      <c r="D193" s="142" t="s">
        <v>143</v>
      </c>
      <c r="E193" s="150" t="s">
        <v>21</v>
      </c>
      <c r="F193" s="151" t="s">
        <v>145</v>
      </c>
      <c r="H193" s="152">
        <v>18.5</v>
      </c>
      <c r="I193" s="153"/>
      <c r="L193" s="149"/>
      <c r="M193" s="154"/>
      <c r="T193" s="155"/>
      <c r="AT193" s="150" t="s">
        <v>143</v>
      </c>
      <c r="AU193" s="150" t="s">
        <v>82</v>
      </c>
      <c r="AV193" s="13" t="s">
        <v>139</v>
      </c>
      <c r="AW193" s="13" t="s">
        <v>34</v>
      </c>
      <c r="AX193" s="13" t="s">
        <v>78</v>
      </c>
      <c r="AY193" s="150" t="s">
        <v>131</v>
      </c>
    </row>
    <row r="194" spans="2:65" s="1" customFormat="1" ht="24.2" customHeight="1">
      <c r="B194" s="33"/>
      <c r="C194" s="124" t="s">
        <v>7</v>
      </c>
      <c r="D194" s="124" t="s">
        <v>134</v>
      </c>
      <c r="E194" s="125" t="s">
        <v>277</v>
      </c>
      <c r="F194" s="126" t="s">
        <v>278</v>
      </c>
      <c r="G194" s="127" t="s">
        <v>279</v>
      </c>
      <c r="H194" s="128">
        <v>8</v>
      </c>
      <c r="I194" s="129"/>
      <c r="J194" s="130">
        <f>ROUND(I194*H194,2)</f>
        <v>0</v>
      </c>
      <c r="K194" s="126" t="s">
        <v>21</v>
      </c>
      <c r="L194" s="33"/>
      <c r="M194" s="131" t="s">
        <v>21</v>
      </c>
      <c r="N194" s="132" t="s">
        <v>44</v>
      </c>
      <c r="P194" s="133">
        <f>O194*H194</f>
        <v>0</v>
      </c>
      <c r="Q194" s="133">
        <v>0</v>
      </c>
      <c r="R194" s="133">
        <f>Q194*H194</f>
        <v>0</v>
      </c>
      <c r="S194" s="133">
        <v>0.05</v>
      </c>
      <c r="T194" s="134">
        <f>S194*H194</f>
        <v>0.4</v>
      </c>
      <c r="AR194" s="135" t="s">
        <v>139</v>
      </c>
      <c r="AT194" s="135" t="s">
        <v>134</v>
      </c>
      <c r="AU194" s="135" t="s">
        <v>82</v>
      </c>
      <c r="AY194" s="18" t="s">
        <v>131</v>
      </c>
      <c r="BE194" s="136">
        <f>IF(N194="základní",J194,0)</f>
        <v>0</v>
      </c>
      <c r="BF194" s="136">
        <f>IF(N194="snížená",J194,0)</f>
        <v>0</v>
      </c>
      <c r="BG194" s="136">
        <f>IF(N194="zákl. přenesená",J194,0)</f>
        <v>0</v>
      </c>
      <c r="BH194" s="136">
        <f>IF(N194="sníž. přenesená",J194,0)</f>
        <v>0</v>
      </c>
      <c r="BI194" s="136">
        <f>IF(N194="nulová",J194,0)</f>
        <v>0</v>
      </c>
      <c r="BJ194" s="18" t="s">
        <v>78</v>
      </c>
      <c r="BK194" s="136">
        <f>ROUND(I194*H194,2)</f>
        <v>0</v>
      </c>
      <c r="BL194" s="18" t="s">
        <v>139</v>
      </c>
      <c r="BM194" s="135" t="s">
        <v>280</v>
      </c>
    </row>
    <row r="195" spans="2:65" s="12" customFormat="1">
      <c r="B195" s="141"/>
      <c r="D195" s="142" t="s">
        <v>143</v>
      </c>
      <c r="E195" s="143" t="s">
        <v>21</v>
      </c>
      <c r="F195" s="144" t="s">
        <v>190</v>
      </c>
      <c r="H195" s="145">
        <v>8</v>
      </c>
      <c r="I195" s="146"/>
      <c r="L195" s="141"/>
      <c r="M195" s="147"/>
      <c r="T195" s="148"/>
      <c r="AT195" s="143" t="s">
        <v>143</v>
      </c>
      <c r="AU195" s="143" t="s">
        <v>82</v>
      </c>
      <c r="AV195" s="12" t="s">
        <v>82</v>
      </c>
      <c r="AW195" s="12" t="s">
        <v>34</v>
      </c>
      <c r="AX195" s="12" t="s">
        <v>73</v>
      </c>
      <c r="AY195" s="143" t="s">
        <v>131</v>
      </c>
    </row>
    <row r="196" spans="2:65" s="13" customFormat="1">
      <c r="B196" s="149"/>
      <c r="D196" s="142" t="s">
        <v>143</v>
      </c>
      <c r="E196" s="150" t="s">
        <v>21</v>
      </c>
      <c r="F196" s="151" t="s">
        <v>145</v>
      </c>
      <c r="H196" s="152">
        <v>8</v>
      </c>
      <c r="I196" s="153"/>
      <c r="L196" s="149"/>
      <c r="M196" s="154"/>
      <c r="T196" s="155"/>
      <c r="AT196" s="150" t="s">
        <v>143</v>
      </c>
      <c r="AU196" s="150" t="s">
        <v>82</v>
      </c>
      <c r="AV196" s="13" t="s">
        <v>139</v>
      </c>
      <c r="AW196" s="13" t="s">
        <v>34</v>
      </c>
      <c r="AX196" s="13" t="s">
        <v>78</v>
      </c>
      <c r="AY196" s="150" t="s">
        <v>131</v>
      </c>
    </row>
    <row r="197" spans="2:65" s="1" customFormat="1" ht="16.5" customHeight="1">
      <c r="B197" s="33"/>
      <c r="C197" s="124" t="s">
        <v>281</v>
      </c>
      <c r="D197" s="124" t="s">
        <v>134</v>
      </c>
      <c r="E197" s="125" t="s">
        <v>282</v>
      </c>
      <c r="F197" s="126" t="s">
        <v>283</v>
      </c>
      <c r="G197" s="127" t="s">
        <v>193</v>
      </c>
      <c r="H197" s="128">
        <v>1</v>
      </c>
      <c r="I197" s="129"/>
      <c r="J197" s="130">
        <f>ROUND(I197*H197,2)</f>
        <v>0</v>
      </c>
      <c r="K197" s="126" t="s">
        <v>21</v>
      </c>
      <c r="L197" s="33"/>
      <c r="M197" s="131" t="s">
        <v>21</v>
      </c>
      <c r="N197" s="132" t="s">
        <v>44</v>
      </c>
      <c r="P197" s="133">
        <f>O197*H197</f>
        <v>0</v>
      </c>
      <c r="Q197" s="133">
        <v>0</v>
      </c>
      <c r="R197" s="133">
        <f>Q197*H197</f>
        <v>0</v>
      </c>
      <c r="S197" s="133">
        <v>0</v>
      </c>
      <c r="T197" s="134">
        <f>S197*H197</f>
        <v>0</v>
      </c>
      <c r="AR197" s="135" t="s">
        <v>139</v>
      </c>
      <c r="AT197" s="135" t="s">
        <v>134</v>
      </c>
      <c r="AU197" s="135" t="s">
        <v>82</v>
      </c>
      <c r="AY197" s="18" t="s">
        <v>131</v>
      </c>
      <c r="BE197" s="136">
        <f>IF(N197="základní",J197,0)</f>
        <v>0</v>
      </c>
      <c r="BF197" s="136">
        <f>IF(N197="snížená",J197,0)</f>
        <v>0</v>
      </c>
      <c r="BG197" s="136">
        <f>IF(N197="zákl. přenesená",J197,0)</f>
        <v>0</v>
      </c>
      <c r="BH197" s="136">
        <f>IF(N197="sníž. přenesená",J197,0)</f>
        <v>0</v>
      </c>
      <c r="BI197" s="136">
        <f>IF(N197="nulová",J197,0)</f>
        <v>0</v>
      </c>
      <c r="BJ197" s="18" t="s">
        <v>78</v>
      </c>
      <c r="BK197" s="136">
        <f>ROUND(I197*H197,2)</f>
        <v>0</v>
      </c>
      <c r="BL197" s="18" t="s">
        <v>139</v>
      </c>
      <c r="BM197" s="135" t="s">
        <v>284</v>
      </c>
    </row>
    <row r="198" spans="2:65" s="12" customFormat="1">
      <c r="B198" s="141"/>
      <c r="D198" s="142" t="s">
        <v>143</v>
      </c>
      <c r="E198" s="143" t="s">
        <v>21</v>
      </c>
      <c r="F198" s="144" t="s">
        <v>285</v>
      </c>
      <c r="H198" s="145">
        <v>1</v>
      </c>
      <c r="I198" s="146"/>
      <c r="L198" s="141"/>
      <c r="M198" s="147"/>
      <c r="T198" s="148"/>
      <c r="AT198" s="143" t="s">
        <v>143</v>
      </c>
      <c r="AU198" s="143" t="s">
        <v>82</v>
      </c>
      <c r="AV198" s="12" t="s">
        <v>82</v>
      </c>
      <c r="AW198" s="12" t="s">
        <v>34</v>
      </c>
      <c r="AX198" s="12" t="s">
        <v>73</v>
      </c>
      <c r="AY198" s="143" t="s">
        <v>131</v>
      </c>
    </row>
    <row r="199" spans="2:65" s="13" customFormat="1">
      <c r="B199" s="149"/>
      <c r="D199" s="142" t="s">
        <v>143</v>
      </c>
      <c r="E199" s="150" t="s">
        <v>21</v>
      </c>
      <c r="F199" s="151" t="s">
        <v>145</v>
      </c>
      <c r="H199" s="152">
        <v>1</v>
      </c>
      <c r="I199" s="153"/>
      <c r="L199" s="149"/>
      <c r="M199" s="154"/>
      <c r="T199" s="155"/>
      <c r="AT199" s="150" t="s">
        <v>143</v>
      </c>
      <c r="AU199" s="150" t="s">
        <v>82</v>
      </c>
      <c r="AV199" s="13" t="s">
        <v>139</v>
      </c>
      <c r="AW199" s="13" t="s">
        <v>34</v>
      </c>
      <c r="AX199" s="13" t="s">
        <v>78</v>
      </c>
      <c r="AY199" s="150" t="s">
        <v>131</v>
      </c>
    </row>
    <row r="200" spans="2:65" s="1" customFormat="1" ht="16.5" customHeight="1">
      <c r="B200" s="33"/>
      <c r="C200" s="124" t="s">
        <v>286</v>
      </c>
      <c r="D200" s="124" t="s">
        <v>134</v>
      </c>
      <c r="E200" s="125" t="s">
        <v>287</v>
      </c>
      <c r="F200" s="126" t="s">
        <v>288</v>
      </c>
      <c r="G200" s="127" t="s">
        <v>289</v>
      </c>
      <c r="H200" s="128">
        <v>1</v>
      </c>
      <c r="I200" s="129"/>
      <c r="J200" s="130">
        <f>ROUND(I200*H200,2)</f>
        <v>0</v>
      </c>
      <c r="K200" s="126" t="s">
        <v>21</v>
      </c>
      <c r="L200" s="33"/>
      <c r="M200" s="131" t="s">
        <v>21</v>
      </c>
      <c r="N200" s="132" t="s">
        <v>44</v>
      </c>
      <c r="P200" s="133">
        <f>O200*H200</f>
        <v>0</v>
      </c>
      <c r="Q200" s="133">
        <v>0</v>
      </c>
      <c r="R200" s="133">
        <f>Q200*H200</f>
        <v>0</v>
      </c>
      <c r="S200" s="133">
        <v>0</v>
      </c>
      <c r="T200" s="134">
        <f>S200*H200</f>
        <v>0</v>
      </c>
      <c r="AR200" s="135" t="s">
        <v>139</v>
      </c>
      <c r="AT200" s="135" t="s">
        <v>134</v>
      </c>
      <c r="AU200" s="135" t="s">
        <v>82</v>
      </c>
      <c r="AY200" s="18" t="s">
        <v>131</v>
      </c>
      <c r="BE200" s="136">
        <f>IF(N200="základní",J200,0)</f>
        <v>0</v>
      </c>
      <c r="BF200" s="136">
        <f>IF(N200="snížená",J200,0)</f>
        <v>0</v>
      </c>
      <c r="BG200" s="136">
        <f>IF(N200="zákl. přenesená",J200,0)</f>
        <v>0</v>
      </c>
      <c r="BH200" s="136">
        <f>IF(N200="sníž. přenesená",J200,0)</f>
        <v>0</v>
      </c>
      <c r="BI200" s="136">
        <f>IF(N200="nulová",J200,0)</f>
        <v>0</v>
      </c>
      <c r="BJ200" s="18" t="s">
        <v>78</v>
      </c>
      <c r="BK200" s="136">
        <f>ROUND(I200*H200,2)</f>
        <v>0</v>
      </c>
      <c r="BL200" s="18" t="s">
        <v>139</v>
      </c>
      <c r="BM200" s="135" t="s">
        <v>290</v>
      </c>
    </row>
    <row r="201" spans="2:65" s="12" customFormat="1">
      <c r="B201" s="141"/>
      <c r="D201" s="142" t="s">
        <v>143</v>
      </c>
      <c r="E201" s="143" t="s">
        <v>21</v>
      </c>
      <c r="F201" s="144" t="s">
        <v>285</v>
      </c>
      <c r="H201" s="145">
        <v>1</v>
      </c>
      <c r="I201" s="146"/>
      <c r="L201" s="141"/>
      <c r="M201" s="147"/>
      <c r="T201" s="148"/>
      <c r="AT201" s="143" t="s">
        <v>143</v>
      </c>
      <c r="AU201" s="143" t="s">
        <v>82</v>
      </c>
      <c r="AV201" s="12" t="s">
        <v>82</v>
      </c>
      <c r="AW201" s="12" t="s">
        <v>34</v>
      </c>
      <c r="AX201" s="12" t="s">
        <v>73</v>
      </c>
      <c r="AY201" s="143" t="s">
        <v>131</v>
      </c>
    </row>
    <row r="202" spans="2:65" s="13" customFormat="1">
      <c r="B202" s="149"/>
      <c r="D202" s="142" t="s">
        <v>143</v>
      </c>
      <c r="E202" s="150" t="s">
        <v>21</v>
      </c>
      <c r="F202" s="151" t="s">
        <v>145</v>
      </c>
      <c r="H202" s="152">
        <v>1</v>
      </c>
      <c r="I202" s="153"/>
      <c r="L202" s="149"/>
      <c r="M202" s="154"/>
      <c r="T202" s="155"/>
      <c r="AT202" s="150" t="s">
        <v>143</v>
      </c>
      <c r="AU202" s="150" t="s">
        <v>82</v>
      </c>
      <c r="AV202" s="13" t="s">
        <v>139</v>
      </c>
      <c r="AW202" s="13" t="s">
        <v>34</v>
      </c>
      <c r="AX202" s="13" t="s">
        <v>78</v>
      </c>
      <c r="AY202" s="150" t="s">
        <v>131</v>
      </c>
    </row>
    <row r="203" spans="2:65" s="1" customFormat="1" ht="21.75" customHeight="1">
      <c r="B203" s="33"/>
      <c r="C203" s="124" t="s">
        <v>291</v>
      </c>
      <c r="D203" s="124" t="s">
        <v>134</v>
      </c>
      <c r="E203" s="125" t="s">
        <v>292</v>
      </c>
      <c r="F203" s="126" t="s">
        <v>293</v>
      </c>
      <c r="G203" s="127" t="s">
        <v>289</v>
      </c>
      <c r="H203" s="128">
        <v>1</v>
      </c>
      <c r="I203" s="129"/>
      <c r="J203" s="130">
        <f>ROUND(I203*H203,2)</f>
        <v>0</v>
      </c>
      <c r="K203" s="126" t="s">
        <v>21</v>
      </c>
      <c r="L203" s="33"/>
      <c r="M203" s="131" t="s">
        <v>21</v>
      </c>
      <c r="N203" s="132" t="s">
        <v>44</v>
      </c>
      <c r="P203" s="133">
        <f>O203*H203</f>
        <v>0</v>
      </c>
      <c r="Q203" s="133">
        <v>0</v>
      </c>
      <c r="R203" s="133">
        <f>Q203*H203</f>
        <v>0</v>
      </c>
      <c r="S203" s="133">
        <v>0</v>
      </c>
      <c r="T203" s="134">
        <f>S203*H203</f>
        <v>0</v>
      </c>
      <c r="AR203" s="135" t="s">
        <v>139</v>
      </c>
      <c r="AT203" s="135" t="s">
        <v>134</v>
      </c>
      <c r="AU203" s="135" t="s">
        <v>82</v>
      </c>
      <c r="AY203" s="18" t="s">
        <v>131</v>
      </c>
      <c r="BE203" s="136">
        <f>IF(N203="základní",J203,0)</f>
        <v>0</v>
      </c>
      <c r="BF203" s="136">
        <f>IF(N203="snížená",J203,0)</f>
        <v>0</v>
      </c>
      <c r="BG203" s="136">
        <f>IF(N203="zákl. přenesená",J203,0)</f>
        <v>0</v>
      </c>
      <c r="BH203" s="136">
        <f>IF(N203="sníž. přenesená",J203,0)</f>
        <v>0</v>
      </c>
      <c r="BI203" s="136">
        <f>IF(N203="nulová",J203,0)</f>
        <v>0</v>
      </c>
      <c r="BJ203" s="18" t="s">
        <v>78</v>
      </c>
      <c r="BK203" s="136">
        <f>ROUND(I203*H203,2)</f>
        <v>0</v>
      </c>
      <c r="BL203" s="18" t="s">
        <v>139</v>
      </c>
      <c r="BM203" s="135" t="s">
        <v>294</v>
      </c>
    </row>
    <row r="204" spans="2:65" s="12" customFormat="1">
      <c r="B204" s="141"/>
      <c r="D204" s="142" t="s">
        <v>143</v>
      </c>
      <c r="E204" s="143" t="s">
        <v>21</v>
      </c>
      <c r="F204" s="144" t="s">
        <v>285</v>
      </c>
      <c r="H204" s="145">
        <v>1</v>
      </c>
      <c r="I204" s="146"/>
      <c r="L204" s="141"/>
      <c r="M204" s="147"/>
      <c r="T204" s="148"/>
      <c r="AT204" s="143" t="s">
        <v>143</v>
      </c>
      <c r="AU204" s="143" t="s">
        <v>82</v>
      </c>
      <c r="AV204" s="12" t="s">
        <v>82</v>
      </c>
      <c r="AW204" s="12" t="s">
        <v>34</v>
      </c>
      <c r="AX204" s="12" t="s">
        <v>73</v>
      </c>
      <c r="AY204" s="143" t="s">
        <v>131</v>
      </c>
    </row>
    <row r="205" spans="2:65" s="13" customFormat="1">
      <c r="B205" s="149"/>
      <c r="D205" s="142" t="s">
        <v>143</v>
      </c>
      <c r="E205" s="150" t="s">
        <v>21</v>
      </c>
      <c r="F205" s="151" t="s">
        <v>145</v>
      </c>
      <c r="H205" s="152">
        <v>1</v>
      </c>
      <c r="I205" s="153"/>
      <c r="L205" s="149"/>
      <c r="M205" s="154"/>
      <c r="T205" s="155"/>
      <c r="AT205" s="150" t="s">
        <v>143</v>
      </c>
      <c r="AU205" s="150" t="s">
        <v>82</v>
      </c>
      <c r="AV205" s="13" t="s">
        <v>139</v>
      </c>
      <c r="AW205" s="13" t="s">
        <v>34</v>
      </c>
      <c r="AX205" s="13" t="s">
        <v>78</v>
      </c>
      <c r="AY205" s="150" t="s">
        <v>131</v>
      </c>
    </row>
    <row r="206" spans="2:65" s="1" customFormat="1" ht="16.5" customHeight="1">
      <c r="B206" s="33"/>
      <c r="C206" s="124" t="s">
        <v>295</v>
      </c>
      <c r="D206" s="124" t="s">
        <v>134</v>
      </c>
      <c r="E206" s="125" t="s">
        <v>296</v>
      </c>
      <c r="F206" s="126" t="s">
        <v>297</v>
      </c>
      <c r="G206" s="127" t="s">
        <v>279</v>
      </c>
      <c r="H206" s="128">
        <v>10</v>
      </c>
      <c r="I206" s="129"/>
      <c r="J206" s="130">
        <f>ROUND(I206*H206,2)</f>
        <v>0</v>
      </c>
      <c r="K206" s="126" t="s">
        <v>21</v>
      </c>
      <c r="L206" s="33"/>
      <c r="M206" s="131" t="s">
        <v>21</v>
      </c>
      <c r="N206" s="132" t="s">
        <v>44</v>
      </c>
      <c r="P206" s="133">
        <f>O206*H206</f>
        <v>0</v>
      </c>
      <c r="Q206" s="133">
        <v>0</v>
      </c>
      <c r="R206" s="133">
        <f>Q206*H206</f>
        <v>0</v>
      </c>
      <c r="S206" s="133">
        <v>0</v>
      </c>
      <c r="T206" s="134">
        <f>S206*H206</f>
        <v>0</v>
      </c>
      <c r="AR206" s="135" t="s">
        <v>139</v>
      </c>
      <c r="AT206" s="135" t="s">
        <v>134</v>
      </c>
      <c r="AU206" s="135" t="s">
        <v>82</v>
      </c>
      <c r="AY206" s="18" t="s">
        <v>131</v>
      </c>
      <c r="BE206" s="136">
        <f>IF(N206="základní",J206,0)</f>
        <v>0</v>
      </c>
      <c r="BF206" s="136">
        <f>IF(N206="snížená",J206,0)</f>
        <v>0</v>
      </c>
      <c r="BG206" s="136">
        <f>IF(N206="zákl. přenesená",J206,0)</f>
        <v>0</v>
      </c>
      <c r="BH206" s="136">
        <f>IF(N206="sníž. přenesená",J206,0)</f>
        <v>0</v>
      </c>
      <c r="BI206" s="136">
        <f>IF(N206="nulová",J206,0)</f>
        <v>0</v>
      </c>
      <c r="BJ206" s="18" t="s">
        <v>78</v>
      </c>
      <c r="BK206" s="136">
        <f>ROUND(I206*H206,2)</f>
        <v>0</v>
      </c>
      <c r="BL206" s="18" t="s">
        <v>139</v>
      </c>
      <c r="BM206" s="135" t="s">
        <v>298</v>
      </c>
    </row>
    <row r="207" spans="2:65" s="12" customFormat="1">
      <c r="B207" s="141"/>
      <c r="D207" s="142" t="s">
        <v>143</v>
      </c>
      <c r="E207" s="143" t="s">
        <v>21</v>
      </c>
      <c r="F207" s="144" t="s">
        <v>299</v>
      </c>
      <c r="H207" s="145">
        <v>10</v>
      </c>
      <c r="I207" s="146"/>
      <c r="L207" s="141"/>
      <c r="M207" s="147"/>
      <c r="T207" s="148"/>
      <c r="AT207" s="143" t="s">
        <v>143</v>
      </c>
      <c r="AU207" s="143" t="s">
        <v>82</v>
      </c>
      <c r="AV207" s="12" t="s">
        <v>82</v>
      </c>
      <c r="AW207" s="12" t="s">
        <v>34</v>
      </c>
      <c r="AX207" s="12" t="s">
        <v>73</v>
      </c>
      <c r="AY207" s="143" t="s">
        <v>131</v>
      </c>
    </row>
    <row r="208" spans="2:65" s="13" customFormat="1">
      <c r="B208" s="149"/>
      <c r="D208" s="142" t="s">
        <v>143</v>
      </c>
      <c r="E208" s="150" t="s">
        <v>21</v>
      </c>
      <c r="F208" s="151" t="s">
        <v>145</v>
      </c>
      <c r="H208" s="152">
        <v>10</v>
      </c>
      <c r="I208" s="153"/>
      <c r="L208" s="149"/>
      <c r="M208" s="154"/>
      <c r="T208" s="155"/>
      <c r="AT208" s="150" t="s">
        <v>143</v>
      </c>
      <c r="AU208" s="150" t="s">
        <v>82</v>
      </c>
      <c r="AV208" s="13" t="s">
        <v>139</v>
      </c>
      <c r="AW208" s="13" t="s">
        <v>34</v>
      </c>
      <c r="AX208" s="13" t="s">
        <v>78</v>
      </c>
      <c r="AY208" s="150" t="s">
        <v>131</v>
      </c>
    </row>
    <row r="209" spans="2:65" s="11" customFormat="1" ht="22.9" customHeight="1">
      <c r="B209" s="112"/>
      <c r="D209" s="113" t="s">
        <v>72</v>
      </c>
      <c r="E209" s="122" t="s">
        <v>300</v>
      </c>
      <c r="F209" s="122" t="s">
        <v>301</v>
      </c>
      <c r="I209" s="115"/>
      <c r="J209" s="123">
        <f>BK209</f>
        <v>0</v>
      </c>
      <c r="L209" s="112"/>
      <c r="M209" s="117"/>
      <c r="P209" s="118">
        <f>SUM(P210:P225)</f>
        <v>0</v>
      </c>
      <c r="R209" s="118">
        <f>SUM(R210:R225)</f>
        <v>0</v>
      </c>
      <c r="T209" s="119">
        <f>SUM(T210:T225)</f>
        <v>0</v>
      </c>
      <c r="AR209" s="113" t="s">
        <v>78</v>
      </c>
      <c r="AT209" s="120" t="s">
        <v>72</v>
      </c>
      <c r="AU209" s="120" t="s">
        <v>78</v>
      </c>
      <c r="AY209" s="113" t="s">
        <v>131</v>
      </c>
      <c r="BK209" s="121">
        <f>SUM(BK210:BK225)</f>
        <v>0</v>
      </c>
    </row>
    <row r="210" spans="2:65" s="1" customFormat="1" ht="24.2" customHeight="1">
      <c r="B210" s="33"/>
      <c r="C210" s="124" t="s">
        <v>302</v>
      </c>
      <c r="D210" s="124" t="s">
        <v>134</v>
      </c>
      <c r="E210" s="125" t="s">
        <v>303</v>
      </c>
      <c r="F210" s="126" t="s">
        <v>304</v>
      </c>
      <c r="G210" s="127" t="s">
        <v>148</v>
      </c>
      <c r="H210" s="128">
        <v>3.7440000000000002</v>
      </c>
      <c r="I210" s="129"/>
      <c r="J210" s="130">
        <f>ROUND(I210*H210,2)</f>
        <v>0</v>
      </c>
      <c r="K210" s="126" t="s">
        <v>138</v>
      </c>
      <c r="L210" s="33"/>
      <c r="M210" s="131" t="s">
        <v>21</v>
      </c>
      <c r="N210" s="132" t="s">
        <v>44</v>
      </c>
      <c r="P210" s="133">
        <f>O210*H210</f>
        <v>0</v>
      </c>
      <c r="Q210" s="133">
        <v>0</v>
      </c>
      <c r="R210" s="133">
        <f>Q210*H210</f>
        <v>0</v>
      </c>
      <c r="S210" s="133">
        <v>0</v>
      </c>
      <c r="T210" s="134">
        <f>S210*H210</f>
        <v>0</v>
      </c>
      <c r="AR210" s="135" t="s">
        <v>139</v>
      </c>
      <c r="AT210" s="135" t="s">
        <v>134</v>
      </c>
      <c r="AU210" s="135" t="s">
        <v>82</v>
      </c>
      <c r="AY210" s="18" t="s">
        <v>131</v>
      </c>
      <c r="BE210" s="136">
        <f>IF(N210="základní",J210,0)</f>
        <v>0</v>
      </c>
      <c r="BF210" s="136">
        <f>IF(N210="snížená",J210,0)</f>
        <v>0</v>
      </c>
      <c r="BG210" s="136">
        <f>IF(N210="zákl. přenesená",J210,0)</f>
        <v>0</v>
      </c>
      <c r="BH210" s="136">
        <f>IF(N210="sníž. přenesená",J210,0)</f>
        <v>0</v>
      </c>
      <c r="BI210" s="136">
        <f>IF(N210="nulová",J210,0)</f>
        <v>0</v>
      </c>
      <c r="BJ210" s="18" t="s">
        <v>78</v>
      </c>
      <c r="BK210" s="136">
        <f>ROUND(I210*H210,2)</f>
        <v>0</v>
      </c>
      <c r="BL210" s="18" t="s">
        <v>139</v>
      </c>
      <c r="BM210" s="135" t="s">
        <v>305</v>
      </c>
    </row>
    <row r="211" spans="2:65" s="1" customFormat="1">
      <c r="B211" s="33"/>
      <c r="D211" s="137" t="s">
        <v>141</v>
      </c>
      <c r="F211" s="138" t="s">
        <v>306</v>
      </c>
      <c r="I211" s="139"/>
      <c r="L211" s="33"/>
      <c r="M211" s="140"/>
      <c r="T211" s="54"/>
      <c r="AT211" s="18" t="s">
        <v>141</v>
      </c>
      <c r="AU211" s="18" t="s">
        <v>82</v>
      </c>
    </row>
    <row r="212" spans="2:65" s="1" customFormat="1" ht="21.75" customHeight="1">
      <c r="B212" s="33"/>
      <c r="C212" s="124" t="s">
        <v>307</v>
      </c>
      <c r="D212" s="124" t="s">
        <v>134</v>
      </c>
      <c r="E212" s="125" t="s">
        <v>308</v>
      </c>
      <c r="F212" s="126" t="s">
        <v>309</v>
      </c>
      <c r="G212" s="127" t="s">
        <v>148</v>
      </c>
      <c r="H212" s="128">
        <v>3.7440000000000002</v>
      </c>
      <c r="I212" s="129"/>
      <c r="J212" s="130">
        <f>ROUND(I212*H212,2)</f>
        <v>0</v>
      </c>
      <c r="K212" s="126" t="s">
        <v>138</v>
      </c>
      <c r="L212" s="33"/>
      <c r="M212" s="131" t="s">
        <v>21</v>
      </c>
      <c r="N212" s="132" t="s">
        <v>44</v>
      </c>
      <c r="P212" s="133">
        <f>O212*H212</f>
        <v>0</v>
      </c>
      <c r="Q212" s="133">
        <v>0</v>
      </c>
      <c r="R212" s="133">
        <f>Q212*H212</f>
        <v>0</v>
      </c>
      <c r="S212" s="133">
        <v>0</v>
      </c>
      <c r="T212" s="134">
        <f>S212*H212</f>
        <v>0</v>
      </c>
      <c r="AR212" s="135" t="s">
        <v>139</v>
      </c>
      <c r="AT212" s="135" t="s">
        <v>134</v>
      </c>
      <c r="AU212" s="135" t="s">
        <v>82</v>
      </c>
      <c r="AY212" s="18" t="s">
        <v>131</v>
      </c>
      <c r="BE212" s="136">
        <f>IF(N212="základní",J212,0)</f>
        <v>0</v>
      </c>
      <c r="BF212" s="136">
        <f>IF(N212="snížená",J212,0)</f>
        <v>0</v>
      </c>
      <c r="BG212" s="136">
        <f>IF(N212="zákl. přenesená",J212,0)</f>
        <v>0</v>
      </c>
      <c r="BH212" s="136">
        <f>IF(N212="sníž. přenesená",J212,0)</f>
        <v>0</v>
      </c>
      <c r="BI212" s="136">
        <f>IF(N212="nulová",J212,0)</f>
        <v>0</v>
      </c>
      <c r="BJ212" s="18" t="s">
        <v>78</v>
      </c>
      <c r="BK212" s="136">
        <f>ROUND(I212*H212,2)</f>
        <v>0</v>
      </c>
      <c r="BL212" s="18" t="s">
        <v>139</v>
      </c>
      <c r="BM212" s="135" t="s">
        <v>310</v>
      </c>
    </row>
    <row r="213" spans="2:65" s="1" customFormat="1">
      <c r="B213" s="33"/>
      <c r="D213" s="137" t="s">
        <v>141</v>
      </c>
      <c r="F213" s="138" t="s">
        <v>311</v>
      </c>
      <c r="I213" s="139"/>
      <c r="L213" s="33"/>
      <c r="M213" s="140"/>
      <c r="T213" s="54"/>
      <c r="AT213" s="18" t="s">
        <v>141</v>
      </c>
      <c r="AU213" s="18" t="s">
        <v>82</v>
      </c>
    </row>
    <row r="214" spans="2:65" s="1" customFormat="1" ht="24.2" customHeight="1">
      <c r="B214" s="33"/>
      <c r="C214" s="124" t="s">
        <v>312</v>
      </c>
      <c r="D214" s="124" t="s">
        <v>134</v>
      </c>
      <c r="E214" s="125" t="s">
        <v>313</v>
      </c>
      <c r="F214" s="126" t="s">
        <v>314</v>
      </c>
      <c r="G214" s="127" t="s">
        <v>148</v>
      </c>
      <c r="H214" s="128">
        <v>37.44</v>
      </c>
      <c r="I214" s="129"/>
      <c r="J214" s="130">
        <f>ROUND(I214*H214,2)</f>
        <v>0</v>
      </c>
      <c r="K214" s="126" t="s">
        <v>138</v>
      </c>
      <c r="L214" s="33"/>
      <c r="M214" s="131" t="s">
        <v>21</v>
      </c>
      <c r="N214" s="132" t="s">
        <v>44</v>
      </c>
      <c r="P214" s="133">
        <f>O214*H214</f>
        <v>0</v>
      </c>
      <c r="Q214" s="133">
        <v>0</v>
      </c>
      <c r="R214" s="133">
        <f>Q214*H214</f>
        <v>0</v>
      </c>
      <c r="S214" s="133">
        <v>0</v>
      </c>
      <c r="T214" s="134">
        <f>S214*H214</f>
        <v>0</v>
      </c>
      <c r="AR214" s="135" t="s">
        <v>139</v>
      </c>
      <c r="AT214" s="135" t="s">
        <v>134</v>
      </c>
      <c r="AU214" s="135" t="s">
        <v>82</v>
      </c>
      <c r="AY214" s="18" t="s">
        <v>131</v>
      </c>
      <c r="BE214" s="136">
        <f>IF(N214="základní",J214,0)</f>
        <v>0</v>
      </c>
      <c r="BF214" s="136">
        <f>IF(N214="snížená",J214,0)</f>
        <v>0</v>
      </c>
      <c r="BG214" s="136">
        <f>IF(N214="zákl. přenesená",J214,0)</f>
        <v>0</v>
      </c>
      <c r="BH214" s="136">
        <f>IF(N214="sníž. přenesená",J214,0)</f>
        <v>0</v>
      </c>
      <c r="BI214" s="136">
        <f>IF(N214="nulová",J214,0)</f>
        <v>0</v>
      </c>
      <c r="BJ214" s="18" t="s">
        <v>78</v>
      </c>
      <c r="BK214" s="136">
        <f>ROUND(I214*H214,2)</f>
        <v>0</v>
      </c>
      <c r="BL214" s="18" t="s">
        <v>139</v>
      </c>
      <c r="BM214" s="135" t="s">
        <v>315</v>
      </c>
    </row>
    <row r="215" spans="2:65" s="1" customFormat="1">
      <c r="B215" s="33"/>
      <c r="D215" s="137" t="s">
        <v>141</v>
      </c>
      <c r="F215" s="138" t="s">
        <v>316</v>
      </c>
      <c r="I215" s="139"/>
      <c r="L215" s="33"/>
      <c r="M215" s="140"/>
      <c r="T215" s="54"/>
      <c r="AT215" s="18" t="s">
        <v>141</v>
      </c>
      <c r="AU215" s="18" t="s">
        <v>82</v>
      </c>
    </row>
    <row r="216" spans="2:65" s="12" customFormat="1">
      <c r="B216" s="141"/>
      <c r="D216" s="142" t="s">
        <v>143</v>
      </c>
      <c r="E216" s="143" t="s">
        <v>21</v>
      </c>
      <c r="F216" s="144" t="s">
        <v>317</v>
      </c>
      <c r="H216" s="145">
        <v>37.44</v>
      </c>
      <c r="I216" s="146"/>
      <c r="L216" s="141"/>
      <c r="M216" s="147"/>
      <c r="T216" s="148"/>
      <c r="AT216" s="143" t="s">
        <v>143</v>
      </c>
      <c r="AU216" s="143" t="s">
        <v>82</v>
      </c>
      <c r="AV216" s="12" t="s">
        <v>82</v>
      </c>
      <c r="AW216" s="12" t="s">
        <v>34</v>
      </c>
      <c r="AX216" s="12" t="s">
        <v>73</v>
      </c>
      <c r="AY216" s="143" t="s">
        <v>131</v>
      </c>
    </row>
    <row r="217" spans="2:65" s="13" customFormat="1">
      <c r="B217" s="149"/>
      <c r="D217" s="142" t="s">
        <v>143</v>
      </c>
      <c r="E217" s="150" t="s">
        <v>21</v>
      </c>
      <c r="F217" s="151" t="s">
        <v>145</v>
      </c>
      <c r="H217" s="152">
        <v>37.44</v>
      </c>
      <c r="I217" s="153"/>
      <c r="L217" s="149"/>
      <c r="M217" s="154"/>
      <c r="T217" s="155"/>
      <c r="AT217" s="150" t="s">
        <v>143</v>
      </c>
      <c r="AU217" s="150" t="s">
        <v>82</v>
      </c>
      <c r="AV217" s="13" t="s">
        <v>139</v>
      </c>
      <c r="AW217" s="13" t="s">
        <v>34</v>
      </c>
      <c r="AX217" s="13" t="s">
        <v>78</v>
      </c>
      <c r="AY217" s="150" t="s">
        <v>131</v>
      </c>
    </row>
    <row r="218" spans="2:65" s="1" customFormat="1" ht="33" customHeight="1">
      <c r="B218" s="33"/>
      <c r="C218" s="124" t="s">
        <v>318</v>
      </c>
      <c r="D218" s="124" t="s">
        <v>134</v>
      </c>
      <c r="E218" s="125" t="s">
        <v>319</v>
      </c>
      <c r="F218" s="126" t="s">
        <v>320</v>
      </c>
      <c r="G218" s="127" t="s">
        <v>148</v>
      </c>
      <c r="H218" s="128">
        <v>3.2440000000000002</v>
      </c>
      <c r="I218" s="129"/>
      <c r="J218" s="130">
        <f>ROUND(I218*H218,2)</f>
        <v>0</v>
      </c>
      <c r="K218" s="126" t="s">
        <v>138</v>
      </c>
      <c r="L218" s="33"/>
      <c r="M218" s="131" t="s">
        <v>21</v>
      </c>
      <c r="N218" s="132" t="s">
        <v>44</v>
      </c>
      <c r="P218" s="133">
        <f>O218*H218</f>
        <v>0</v>
      </c>
      <c r="Q218" s="133">
        <v>0</v>
      </c>
      <c r="R218" s="133">
        <f>Q218*H218</f>
        <v>0</v>
      </c>
      <c r="S218" s="133">
        <v>0</v>
      </c>
      <c r="T218" s="134">
        <f>S218*H218</f>
        <v>0</v>
      </c>
      <c r="AR218" s="135" t="s">
        <v>139</v>
      </c>
      <c r="AT218" s="135" t="s">
        <v>134</v>
      </c>
      <c r="AU218" s="135" t="s">
        <v>82</v>
      </c>
      <c r="AY218" s="18" t="s">
        <v>131</v>
      </c>
      <c r="BE218" s="136">
        <f>IF(N218="základní",J218,0)</f>
        <v>0</v>
      </c>
      <c r="BF218" s="136">
        <f>IF(N218="snížená",J218,0)</f>
        <v>0</v>
      </c>
      <c r="BG218" s="136">
        <f>IF(N218="zákl. přenesená",J218,0)</f>
        <v>0</v>
      </c>
      <c r="BH218" s="136">
        <f>IF(N218="sníž. přenesená",J218,0)</f>
        <v>0</v>
      </c>
      <c r="BI218" s="136">
        <f>IF(N218="nulová",J218,0)</f>
        <v>0</v>
      </c>
      <c r="BJ218" s="18" t="s">
        <v>78</v>
      </c>
      <c r="BK218" s="136">
        <f>ROUND(I218*H218,2)</f>
        <v>0</v>
      </c>
      <c r="BL218" s="18" t="s">
        <v>139</v>
      </c>
      <c r="BM218" s="135" t="s">
        <v>321</v>
      </c>
    </row>
    <row r="219" spans="2:65" s="1" customFormat="1">
      <c r="B219" s="33"/>
      <c r="D219" s="137" t="s">
        <v>141</v>
      </c>
      <c r="F219" s="138" t="s">
        <v>322</v>
      </c>
      <c r="I219" s="139"/>
      <c r="L219" s="33"/>
      <c r="M219" s="140"/>
      <c r="T219" s="54"/>
      <c r="AT219" s="18" t="s">
        <v>141</v>
      </c>
      <c r="AU219" s="18" t="s">
        <v>82</v>
      </c>
    </row>
    <row r="220" spans="2:65" s="12" customFormat="1">
      <c r="B220" s="141"/>
      <c r="D220" s="142" t="s">
        <v>143</v>
      </c>
      <c r="E220" s="143" t="s">
        <v>21</v>
      </c>
      <c r="F220" s="144" t="s">
        <v>323</v>
      </c>
      <c r="H220" s="145">
        <v>3.2440000000000002</v>
      </c>
      <c r="I220" s="146"/>
      <c r="L220" s="141"/>
      <c r="M220" s="147"/>
      <c r="T220" s="148"/>
      <c r="AT220" s="143" t="s">
        <v>143</v>
      </c>
      <c r="AU220" s="143" t="s">
        <v>82</v>
      </c>
      <c r="AV220" s="12" t="s">
        <v>82</v>
      </c>
      <c r="AW220" s="12" t="s">
        <v>34</v>
      </c>
      <c r="AX220" s="12" t="s">
        <v>73</v>
      </c>
      <c r="AY220" s="143" t="s">
        <v>131</v>
      </c>
    </row>
    <row r="221" spans="2:65" s="13" customFormat="1">
      <c r="B221" s="149"/>
      <c r="D221" s="142" t="s">
        <v>143</v>
      </c>
      <c r="E221" s="150" t="s">
        <v>21</v>
      </c>
      <c r="F221" s="151" t="s">
        <v>145</v>
      </c>
      <c r="H221" s="152">
        <v>3.2440000000000002</v>
      </c>
      <c r="I221" s="153"/>
      <c r="L221" s="149"/>
      <c r="M221" s="154"/>
      <c r="T221" s="155"/>
      <c r="AT221" s="150" t="s">
        <v>143</v>
      </c>
      <c r="AU221" s="150" t="s">
        <v>82</v>
      </c>
      <c r="AV221" s="13" t="s">
        <v>139</v>
      </c>
      <c r="AW221" s="13" t="s">
        <v>34</v>
      </c>
      <c r="AX221" s="13" t="s">
        <v>78</v>
      </c>
      <c r="AY221" s="150" t="s">
        <v>131</v>
      </c>
    </row>
    <row r="222" spans="2:65" s="1" customFormat="1" ht="24.2" customHeight="1">
      <c r="B222" s="33"/>
      <c r="C222" s="124" t="s">
        <v>324</v>
      </c>
      <c r="D222" s="124" t="s">
        <v>134</v>
      </c>
      <c r="E222" s="125" t="s">
        <v>325</v>
      </c>
      <c r="F222" s="126" t="s">
        <v>326</v>
      </c>
      <c r="G222" s="127" t="s">
        <v>148</v>
      </c>
      <c r="H222" s="128">
        <v>0.5</v>
      </c>
      <c r="I222" s="129"/>
      <c r="J222" s="130">
        <f>ROUND(I222*H222,2)</f>
        <v>0</v>
      </c>
      <c r="K222" s="126" t="s">
        <v>138</v>
      </c>
      <c r="L222" s="33"/>
      <c r="M222" s="131" t="s">
        <v>21</v>
      </c>
      <c r="N222" s="132" t="s">
        <v>44</v>
      </c>
      <c r="P222" s="133">
        <f>O222*H222</f>
        <v>0</v>
      </c>
      <c r="Q222" s="133">
        <v>0</v>
      </c>
      <c r="R222" s="133">
        <f>Q222*H222</f>
        <v>0</v>
      </c>
      <c r="S222" s="133">
        <v>0</v>
      </c>
      <c r="T222" s="134">
        <f>S222*H222</f>
        <v>0</v>
      </c>
      <c r="AR222" s="135" t="s">
        <v>139</v>
      </c>
      <c r="AT222" s="135" t="s">
        <v>134</v>
      </c>
      <c r="AU222" s="135" t="s">
        <v>82</v>
      </c>
      <c r="AY222" s="18" t="s">
        <v>131</v>
      </c>
      <c r="BE222" s="136">
        <f>IF(N222="základní",J222,0)</f>
        <v>0</v>
      </c>
      <c r="BF222" s="136">
        <f>IF(N222="snížená",J222,0)</f>
        <v>0</v>
      </c>
      <c r="BG222" s="136">
        <f>IF(N222="zákl. přenesená",J222,0)</f>
        <v>0</v>
      </c>
      <c r="BH222" s="136">
        <f>IF(N222="sníž. přenesená",J222,0)</f>
        <v>0</v>
      </c>
      <c r="BI222" s="136">
        <f>IF(N222="nulová",J222,0)</f>
        <v>0</v>
      </c>
      <c r="BJ222" s="18" t="s">
        <v>78</v>
      </c>
      <c r="BK222" s="136">
        <f>ROUND(I222*H222,2)</f>
        <v>0</v>
      </c>
      <c r="BL222" s="18" t="s">
        <v>139</v>
      </c>
      <c r="BM222" s="135" t="s">
        <v>327</v>
      </c>
    </row>
    <row r="223" spans="2:65" s="1" customFormat="1">
      <c r="B223" s="33"/>
      <c r="D223" s="137" t="s">
        <v>141</v>
      </c>
      <c r="F223" s="138" t="s">
        <v>328</v>
      </c>
      <c r="I223" s="139"/>
      <c r="L223" s="33"/>
      <c r="M223" s="140"/>
      <c r="T223" s="54"/>
      <c r="AT223" s="18" t="s">
        <v>141</v>
      </c>
      <c r="AU223" s="18" t="s">
        <v>82</v>
      </c>
    </row>
    <row r="224" spans="2:65" s="12" customFormat="1">
      <c r="B224" s="141"/>
      <c r="D224" s="142" t="s">
        <v>143</v>
      </c>
      <c r="E224" s="143" t="s">
        <v>21</v>
      </c>
      <c r="F224" s="144" t="s">
        <v>329</v>
      </c>
      <c r="H224" s="145">
        <v>0.5</v>
      </c>
      <c r="I224" s="146"/>
      <c r="L224" s="141"/>
      <c r="M224" s="147"/>
      <c r="T224" s="148"/>
      <c r="AT224" s="143" t="s">
        <v>143</v>
      </c>
      <c r="AU224" s="143" t="s">
        <v>82</v>
      </c>
      <c r="AV224" s="12" t="s">
        <v>82</v>
      </c>
      <c r="AW224" s="12" t="s">
        <v>34</v>
      </c>
      <c r="AX224" s="12" t="s">
        <v>73</v>
      </c>
      <c r="AY224" s="143" t="s">
        <v>131</v>
      </c>
    </row>
    <row r="225" spans="2:65" s="13" customFormat="1">
      <c r="B225" s="149"/>
      <c r="D225" s="142" t="s">
        <v>143</v>
      </c>
      <c r="E225" s="150" t="s">
        <v>21</v>
      </c>
      <c r="F225" s="151" t="s">
        <v>145</v>
      </c>
      <c r="H225" s="152">
        <v>0.5</v>
      </c>
      <c r="I225" s="153"/>
      <c r="L225" s="149"/>
      <c r="M225" s="154"/>
      <c r="T225" s="155"/>
      <c r="AT225" s="150" t="s">
        <v>143</v>
      </c>
      <c r="AU225" s="150" t="s">
        <v>82</v>
      </c>
      <c r="AV225" s="13" t="s">
        <v>139</v>
      </c>
      <c r="AW225" s="13" t="s">
        <v>34</v>
      </c>
      <c r="AX225" s="13" t="s">
        <v>78</v>
      </c>
      <c r="AY225" s="150" t="s">
        <v>131</v>
      </c>
    </row>
    <row r="226" spans="2:65" s="11" customFormat="1" ht="22.9" customHeight="1">
      <c r="B226" s="112"/>
      <c r="D226" s="113" t="s">
        <v>72</v>
      </c>
      <c r="E226" s="122" t="s">
        <v>330</v>
      </c>
      <c r="F226" s="122" t="s">
        <v>331</v>
      </c>
      <c r="I226" s="115"/>
      <c r="J226" s="123">
        <f>BK226</f>
        <v>0</v>
      </c>
      <c r="L226" s="112"/>
      <c r="M226" s="117"/>
      <c r="P226" s="118">
        <f>SUM(P227:P228)</f>
        <v>0</v>
      </c>
      <c r="R226" s="118">
        <f>SUM(R227:R228)</f>
        <v>0</v>
      </c>
      <c r="T226" s="119">
        <f>SUM(T227:T228)</f>
        <v>0</v>
      </c>
      <c r="AR226" s="113" t="s">
        <v>78</v>
      </c>
      <c r="AT226" s="120" t="s">
        <v>72</v>
      </c>
      <c r="AU226" s="120" t="s">
        <v>78</v>
      </c>
      <c r="AY226" s="113" t="s">
        <v>131</v>
      </c>
      <c r="BK226" s="121">
        <f>SUM(BK227:BK228)</f>
        <v>0</v>
      </c>
    </row>
    <row r="227" spans="2:65" s="1" customFormat="1" ht="33" customHeight="1">
      <c r="B227" s="33"/>
      <c r="C227" s="124" t="s">
        <v>332</v>
      </c>
      <c r="D227" s="124" t="s">
        <v>134</v>
      </c>
      <c r="E227" s="125" t="s">
        <v>333</v>
      </c>
      <c r="F227" s="126" t="s">
        <v>334</v>
      </c>
      <c r="G227" s="127" t="s">
        <v>148</v>
      </c>
      <c r="H227" s="128">
        <v>1.014</v>
      </c>
      <c r="I227" s="129"/>
      <c r="J227" s="130">
        <f>ROUND(I227*H227,2)</f>
        <v>0</v>
      </c>
      <c r="K227" s="126" t="s">
        <v>138</v>
      </c>
      <c r="L227" s="33"/>
      <c r="M227" s="131" t="s">
        <v>21</v>
      </c>
      <c r="N227" s="132" t="s">
        <v>44</v>
      </c>
      <c r="P227" s="133">
        <f>O227*H227</f>
        <v>0</v>
      </c>
      <c r="Q227" s="133">
        <v>0</v>
      </c>
      <c r="R227" s="133">
        <f>Q227*H227</f>
        <v>0</v>
      </c>
      <c r="S227" s="133">
        <v>0</v>
      </c>
      <c r="T227" s="134">
        <f>S227*H227</f>
        <v>0</v>
      </c>
      <c r="AR227" s="135" t="s">
        <v>139</v>
      </c>
      <c r="AT227" s="135" t="s">
        <v>134</v>
      </c>
      <c r="AU227" s="135" t="s">
        <v>82</v>
      </c>
      <c r="AY227" s="18" t="s">
        <v>131</v>
      </c>
      <c r="BE227" s="136">
        <f>IF(N227="základní",J227,0)</f>
        <v>0</v>
      </c>
      <c r="BF227" s="136">
        <f>IF(N227="snížená",J227,0)</f>
        <v>0</v>
      </c>
      <c r="BG227" s="136">
        <f>IF(N227="zákl. přenesená",J227,0)</f>
        <v>0</v>
      </c>
      <c r="BH227" s="136">
        <f>IF(N227="sníž. přenesená",J227,0)</f>
        <v>0</v>
      </c>
      <c r="BI227" s="136">
        <f>IF(N227="nulová",J227,0)</f>
        <v>0</v>
      </c>
      <c r="BJ227" s="18" t="s">
        <v>78</v>
      </c>
      <c r="BK227" s="136">
        <f>ROUND(I227*H227,2)</f>
        <v>0</v>
      </c>
      <c r="BL227" s="18" t="s">
        <v>139</v>
      </c>
      <c r="BM227" s="135" t="s">
        <v>335</v>
      </c>
    </row>
    <row r="228" spans="2:65" s="1" customFormat="1">
      <c r="B228" s="33"/>
      <c r="D228" s="137" t="s">
        <v>141</v>
      </c>
      <c r="F228" s="138" t="s">
        <v>336</v>
      </c>
      <c r="I228" s="139"/>
      <c r="L228" s="33"/>
      <c r="M228" s="140"/>
      <c r="T228" s="54"/>
      <c r="AT228" s="18" t="s">
        <v>141</v>
      </c>
      <c r="AU228" s="18" t="s">
        <v>82</v>
      </c>
    </row>
    <row r="229" spans="2:65" s="11" customFormat="1" ht="25.9" customHeight="1">
      <c r="B229" s="112"/>
      <c r="D229" s="113" t="s">
        <v>72</v>
      </c>
      <c r="E229" s="114" t="s">
        <v>337</v>
      </c>
      <c r="F229" s="114" t="s">
        <v>338</v>
      </c>
      <c r="I229" s="115"/>
      <c r="J229" s="116">
        <f>BK229</f>
        <v>0</v>
      </c>
      <c r="L229" s="112"/>
      <c r="M229" s="117"/>
      <c r="P229" s="118">
        <f>P230+P234+P241+P249+P253+P303+P308+P313+P338+P363+P410</f>
        <v>0</v>
      </c>
      <c r="R229" s="118">
        <f>R230+R234+R241+R249+R253+R303+R308+R313+R338+R363+R410</f>
        <v>1.2844727799999998</v>
      </c>
      <c r="T229" s="119">
        <f>T230+T234+T241+T249+T253+T303+T308+T313+T338+T363+T410</f>
        <v>0.11135875000000001</v>
      </c>
      <c r="AR229" s="113" t="s">
        <v>82</v>
      </c>
      <c r="AT229" s="120" t="s">
        <v>72</v>
      </c>
      <c r="AU229" s="120" t="s">
        <v>73</v>
      </c>
      <c r="AY229" s="113" t="s">
        <v>131</v>
      </c>
      <c r="BK229" s="121">
        <f>BK230+BK234+BK241+BK249+BK253+BK303+BK308+BK313+BK338+BK363+BK410</f>
        <v>0</v>
      </c>
    </row>
    <row r="230" spans="2:65" s="11" customFormat="1" ht="22.9" customHeight="1">
      <c r="B230" s="112"/>
      <c r="D230" s="113" t="s">
        <v>72</v>
      </c>
      <c r="E230" s="122" t="s">
        <v>339</v>
      </c>
      <c r="F230" s="122" t="s">
        <v>340</v>
      </c>
      <c r="I230" s="115"/>
      <c r="J230" s="123">
        <f>BK230</f>
        <v>0</v>
      </c>
      <c r="L230" s="112"/>
      <c r="M230" s="117"/>
      <c r="P230" s="118">
        <f>SUM(P231:P233)</f>
        <v>0</v>
      </c>
      <c r="R230" s="118">
        <f>SUM(R231:R233)</f>
        <v>1.6800000000000001E-3</v>
      </c>
      <c r="T230" s="119">
        <f>SUM(T231:T233)</f>
        <v>0</v>
      </c>
      <c r="AR230" s="113" t="s">
        <v>82</v>
      </c>
      <c r="AT230" s="120" t="s">
        <v>72</v>
      </c>
      <c r="AU230" s="120" t="s">
        <v>78</v>
      </c>
      <c r="AY230" s="113" t="s">
        <v>131</v>
      </c>
      <c r="BK230" s="121">
        <f>SUM(BK231:BK233)</f>
        <v>0</v>
      </c>
    </row>
    <row r="231" spans="2:65" s="1" customFormat="1" ht="16.5" customHeight="1">
      <c r="B231" s="33"/>
      <c r="C231" s="124" t="s">
        <v>341</v>
      </c>
      <c r="D231" s="124" t="s">
        <v>134</v>
      </c>
      <c r="E231" s="125" t="s">
        <v>342</v>
      </c>
      <c r="F231" s="126" t="s">
        <v>343</v>
      </c>
      <c r="G231" s="127" t="s">
        <v>289</v>
      </c>
      <c r="H231" s="128">
        <v>1</v>
      </c>
      <c r="I231" s="129"/>
      <c r="J231" s="130">
        <f>ROUND(I231*H231,2)</f>
        <v>0</v>
      </c>
      <c r="K231" s="126" t="s">
        <v>21</v>
      </c>
      <c r="L231" s="33"/>
      <c r="M231" s="131" t="s">
        <v>21</v>
      </c>
      <c r="N231" s="132" t="s">
        <v>44</v>
      </c>
      <c r="P231" s="133">
        <f>O231*H231</f>
        <v>0</v>
      </c>
      <c r="Q231" s="133">
        <v>1.6800000000000001E-3</v>
      </c>
      <c r="R231" s="133">
        <f>Q231*H231</f>
        <v>1.6800000000000001E-3</v>
      </c>
      <c r="S231" s="133">
        <v>0</v>
      </c>
      <c r="T231" s="134">
        <f>S231*H231</f>
        <v>0</v>
      </c>
      <c r="AR231" s="135" t="s">
        <v>246</v>
      </c>
      <c r="AT231" s="135" t="s">
        <v>134</v>
      </c>
      <c r="AU231" s="135" t="s">
        <v>82</v>
      </c>
      <c r="AY231" s="18" t="s">
        <v>131</v>
      </c>
      <c r="BE231" s="136">
        <f>IF(N231="základní",J231,0)</f>
        <v>0</v>
      </c>
      <c r="BF231" s="136">
        <f>IF(N231="snížená",J231,0)</f>
        <v>0</v>
      </c>
      <c r="BG231" s="136">
        <f>IF(N231="zákl. přenesená",J231,0)</f>
        <v>0</v>
      </c>
      <c r="BH231" s="136">
        <f>IF(N231="sníž. přenesená",J231,0)</f>
        <v>0</v>
      </c>
      <c r="BI231" s="136">
        <f>IF(N231="nulová",J231,0)</f>
        <v>0</v>
      </c>
      <c r="BJ231" s="18" t="s">
        <v>78</v>
      </c>
      <c r="BK231" s="136">
        <f>ROUND(I231*H231,2)</f>
        <v>0</v>
      </c>
      <c r="BL231" s="18" t="s">
        <v>246</v>
      </c>
      <c r="BM231" s="135" t="s">
        <v>344</v>
      </c>
    </row>
    <row r="232" spans="2:65" s="12" customFormat="1">
      <c r="B232" s="141"/>
      <c r="D232" s="142" t="s">
        <v>143</v>
      </c>
      <c r="E232" s="143" t="s">
        <v>21</v>
      </c>
      <c r="F232" s="144" t="s">
        <v>285</v>
      </c>
      <c r="H232" s="145">
        <v>1</v>
      </c>
      <c r="I232" s="146"/>
      <c r="L232" s="141"/>
      <c r="M232" s="147"/>
      <c r="T232" s="148"/>
      <c r="AT232" s="143" t="s">
        <v>143</v>
      </c>
      <c r="AU232" s="143" t="s">
        <v>82</v>
      </c>
      <c r="AV232" s="12" t="s">
        <v>82</v>
      </c>
      <c r="AW232" s="12" t="s">
        <v>34</v>
      </c>
      <c r="AX232" s="12" t="s">
        <v>73</v>
      </c>
      <c r="AY232" s="143" t="s">
        <v>131</v>
      </c>
    </row>
    <row r="233" spans="2:65" s="13" customFormat="1">
      <c r="B233" s="149"/>
      <c r="D233" s="142" t="s">
        <v>143</v>
      </c>
      <c r="E233" s="150" t="s">
        <v>21</v>
      </c>
      <c r="F233" s="151" t="s">
        <v>145</v>
      </c>
      <c r="H233" s="152">
        <v>1</v>
      </c>
      <c r="I233" s="153"/>
      <c r="L233" s="149"/>
      <c r="M233" s="154"/>
      <c r="T233" s="155"/>
      <c r="AT233" s="150" t="s">
        <v>143</v>
      </c>
      <c r="AU233" s="150" t="s">
        <v>82</v>
      </c>
      <c r="AV233" s="13" t="s">
        <v>139</v>
      </c>
      <c r="AW233" s="13" t="s">
        <v>34</v>
      </c>
      <c r="AX233" s="13" t="s">
        <v>78</v>
      </c>
      <c r="AY233" s="150" t="s">
        <v>131</v>
      </c>
    </row>
    <row r="234" spans="2:65" s="11" customFormat="1" ht="22.9" customHeight="1">
      <c r="B234" s="112"/>
      <c r="D234" s="113" t="s">
        <v>72</v>
      </c>
      <c r="E234" s="122" t="s">
        <v>345</v>
      </c>
      <c r="F234" s="122" t="s">
        <v>346</v>
      </c>
      <c r="I234" s="115"/>
      <c r="J234" s="123">
        <f>BK234</f>
        <v>0</v>
      </c>
      <c r="L234" s="112"/>
      <c r="M234" s="117"/>
      <c r="P234" s="118">
        <f>SUM(P235:P240)</f>
        <v>0</v>
      </c>
      <c r="R234" s="118">
        <f>SUM(R235:R240)</f>
        <v>1E-4</v>
      </c>
      <c r="T234" s="119">
        <f>SUM(T235:T240)</f>
        <v>0.05</v>
      </c>
      <c r="AR234" s="113" t="s">
        <v>82</v>
      </c>
      <c r="AT234" s="120" t="s">
        <v>72</v>
      </c>
      <c r="AU234" s="120" t="s">
        <v>78</v>
      </c>
      <c r="AY234" s="113" t="s">
        <v>131</v>
      </c>
      <c r="BK234" s="121">
        <f>SUM(BK235:BK240)</f>
        <v>0</v>
      </c>
    </row>
    <row r="235" spans="2:65" s="1" customFormat="1" ht="33" customHeight="1">
      <c r="B235" s="33"/>
      <c r="C235" s="124" t="s">
        <v>347</v>
      </c>
      <c r="D235" s="124" t="s">
        <v>134</v>
      </c>
      <c r="E235" s="125" t="s">
        <v>348</v>
      </c>
      <c r="F235" s="126" t="s">
        <v>837</v>
      </c>
      <c r="G235" s="127" t="s">
        <v>289</v>
      </c>
      <c r="H235" s="128">
        <v>1</v>
      </c>
      <c r="I235" s="129"/>
      <c r="J235" s="130">
        <f>ROUND(I235*H235,2)</f>
        <v>0</v>
      </c>
      <c r="K235" s="126" t="s">
        <v>21</v>
      </c>
      <c r="L235" s="33"/>
      <c r="M235" s="131" t="s">
        <v>21</v>
      </c>
      <c r="N235" s="132" t="s">
        <v>44</v>
      </c>
      <c r="P235" s="133">
        <f>O235*H235</f>
        <v>0</v>
      </c>
      <c r="Q235" s="133">
        <v>0</v>
      </c>
      <c r="R235" s="133">
        <f>Q235*H235</f>
        <v>0</v>
      </c>
      <c r="S235" s="133">
        <v>0</v>
      </c>
      <c r="T235" s="134">
        <f>S235*H235</f>
        <v>0</v>
      </c>
      <c r="AR235" s="135" t="s">
        <v>246</v>
      </c>
      <c r="AT235" s="135" t="s">
        <v>134</v>
      </c>
      <c r="AU235" s="135" t="s">
        <v>82</v>
      </c>
      <c r="AY235" s="18" t="s">
        <v>131</v>
      </c>
      <c r="BE235" s="136">
        <f>IF(N235="základní",J235,0)</f>
        <v>0</v>
      </c>
      <c r="BF235" s="136">
        <f>IF(N235="snížená",J235,0)</f>
        <v>0</v>
      </c>
      <c r="BG235" s="136">
        <f>IF(N235="zákl. přenesená",J235,0)</f>
        <v>0</v>
      </c>
      <c r="BH235" s="136">
        <f>IF(N235="sníž. přenesená",J235,0)</f>
        <v>0</v>
      </c>
      <c r="BI235" s="136">
        <f>IF(N235="nulová",J235,0)</f>
        <v>0</v>
      </c>
      <c r="BJ235" s="18" t="s">
        <v>78</v>
      </c>
      <c r="BK235" s="136">
        <f>ROUND(I235*H235,2)</f>
        <v>0</v>
      </c>
      <c r="BL235" s="18" t="s">
        <v>246</v>
      </c>
      <c r="BM235" s="135" t="s">
        <v>349</v>
      </c>
    </row>
    <row r="236" spans="2:65" s="1" customFormat="1" ht="39">
      <c r="B236" s="33"/>
      <c r="D236" s="142" t="s">
        <v>362</v>
      </c>
      <c r="F236" s="162" t="s">
        <v>839</v>
      </c>
      <c r="I236" s="139"/>
      <c r="L236" s="33"/>
      <c r="M236" s="140"/>
      <c r="T236" s="54"/>
      <c r="AT236" s="18" t="s">
        <v>362</v>
      </c>
      <c r="AU236" s="18" t="s">
        <v>82</v>
      </c>
    </row>
    <row r="237" spans="2:65" s="13" customFormat="1">
      <c r="B237" s="149"/>
      <c r="D237" s="142" t="s">
        <v>143</v>
      </c>
      <c r="E237" s="150" t="s">
        <v>21</v>
      </c>
      <c r="F237" s="151" t="s">
        <v>145</v>
      </c>
      <c r="H237" s="152">
        <v>1</v>
      </c>
      <c r="I237" s="153"/>
      <c r="L237" s="149"/>
      <c r="M237" s="154"/>
      <c r="T237" s="155"/>
      <c r="AT237" s="150" t="s">
        <v>143</v>
      </c>
      <c r="AU237" s="150" t="s">
        <v>82</v>
      </c>
      <c r="AV237" s="13" t="s">
        <v>139</v>
      </c>
      <c r="AW237" s="13" t="s">
        <v>34</v>
      </c>
      <c r="AX237" s="13" t="s">
        <v>78</v>
      </c>
      <c r="AY237" s="150" t="s">
        <v>131</v>
      </c>
    </row>
    <row r="238" spans="2:65" s="1" customFormat="1" ht="21.75" customHeight="1">
      <c r="B238" s="33"/>
      <c r="C238" s="124" t="s">
        <v>350</v>
      </c>
      <c r="D238" s="124" t="s">
        <v>134</v>
      </c>
      <c r="E238" s="125" t="s">
        <v>351</v>
      </c>
      <c r="F238" s="126" t="s">
        <v>352</v>
      </c>
      <c r="G238" s="127" t="s">
        <v>353</v>
      </c>
      <c r="H238" s="128">
        <v>2</v>
      </c>
      <c r="I238" s="129"/>
      <c r="J238" s="130">
        <f>ROUND(I238*H238,2)</f>
        <v>0</v>
      </c>
      <c r="K238" s="126" t="s">
        <v>21</v>
      </c>
      <c r="L238" s="33"/>
      <c r="M238" s="131" t="s">
        <v>21</v>
      </c>
      <c r="N238" s="132" t="s">
        <v>44</v>
      </c>
      <c r="P238" s="133">
        <f>O238*H238</f>
        <v>0</v>
      </c>
      <c r="Q238" s="133">
        <v>5.0000000000000002E-5</v>
      </c>
      <c r="R238" s="133">
        <f>Q238*H238</f>
        <v>1E-4</v>
      </c>
      <c r="S238" s="133">
        <v>2.5000000000000001E-2</v>
      </c>
      <c r="T238" s="134">
        <f>S238*H238</f>
        <v>0.05</v>
      </c>
      <c r="AR238" s="135" t="s">
        <v>246</v>
      </c>
      <c r="AT238" s="135" t="s">
        <v>134</v>
      </c>
      <c r="AU238" s="135" t="s">
        <v>82</v>
      </c>
      <c r="AY238" s="18" t="s">
        <v>131</v>
      </c>
      <c r="BE238" s="136">
        <f>IF(N238="základní",J238,0)</f>
        <v>0</v>
      </c>
      <c r="BF238" s="136">
        <f>IF(N238="snížená",J238,0)</f>
        <v>0</v>
      </c>
      <c r="BG238" s="136">
        <f>IF(N238="zákl. přenesená",J238,0)</f>
        <v>0</v>
      </c>
      <c r="BH238" s="136">
        <f>IF(N238="sníž. přenesená",J238,0)</f>
        <v>0</v>
      </c>
      <c r="BI238" s="136">
        <f>IF(N238="nulová",J238,0)</f>
        <v>0</v>
      </c>
      <c r="BJ238" s="18" t="s">
        <v>78</v>
      </c>
      <c r="BK238" s="136">
        <f>ROUND(I238*H238,2)</f>
        <v>0</v>
      </c>
      <c r="BL238" s="18" t="s">
        <v>246</v>
      </c>
      <c r="BM238" s="135" t="s">
        <v>354</v>
      </c>
    </row>
    <row r="239" spans="2:65" s="12" customFormat="1">
      <c r="B239" s="141"/>
      <c r="D239" s="142" t="s">
        <v>143</v>
      </c>
      <c r="E239" s="143" t="s">
        <v>21</v>
      </c>
      <c r="F239" s="144" t="s">
        <v>355</v>
      </c>
      <c r="H239" s="145">
        <v>2</v>
      </c>
      <c r="I239" s="146"/>
      <c r="L239" s="141"/>
      <c r="M239" s="147"/>
      <c r="T239" s="148"/>
      <c r="AT239" s="143" t="s">
        <v>143</v>
      </c>
      <c r="AU239" s="143" t="s">
        <v>82</v>
      </c>
      <c r="AV239" s="12" t="s">
        <v>82</v>
      </c>
      <c r="AW239" s="12" t="s">
        <v>34</v>
      </c>
      <c r="AX239" s="12" t="s">
        <v>73</v>
      </c>
      <c r="AY239" s="143" t="s">
        <v>131</v>
      </c>
    </row>
    <row r="240" spans="2:65" s="13" customFormat="1">
      <c r="B240" s="149"/>
      <c r="D240" s="142" t="s">
        <v>143</v>
      </c>
      <c r="E240" s="150" t="s">
        <v>21</v>
      </c>
      <c r="F240" s="151" t="s">
        <v>145</v>
      </c>
      <c r="H240" s="152">
        <v>2</v>
      </c>
      <c r="I240" s="153"/>
      <c r="L240" s="149"/>
      <c r="M240" s="154"/>
      <c r="T240" s="155"/>
      <c r="AT240" s="150" t="s">
        <v>143</v>
      </c>
      <c r="AU240" s="150" t="s">
        <v>82</v>
      </c>
      <c r="AV240" s="13" t="s">
        <v>139</v>
      </c>
      <c r="AW240" s="13" t="s">
        <v>34</v>
      </c>
      <c r="AX240" s="13" t="s">
        <v>78</v>
      </c>
      <c r="AY240" s="150" t="s">
        <v>131</v>
      </c>
    </row>
    <row r="241" spans="2:65" s="11" customFormat="1" ht="22.9" customHeight="1">
      <c r="B241" s="112"/>
      <c r="D241" s="113" t="s">
        <v>72</v>
      </c>
      <c r="E241" s="122" t="s">
        <v>356</v>
      </c>
      <c r="F241" s="122" t="s">
        <v>357</v>
      </c>
      <c r="I241" s="115"/>
      <c r="J241" s="123">
        <f>BK241</f>
        <v>0</v>
      </c>
      <c r="L241" s="112"/>
      <c r="M241" s="117"/>
      <c r="P241" s="118">
        <f>SUM(P242:P248)</f>
        <v>0</v>
      </c>
      <c r="R241" s="118">
        <f>SUM(R242:R248)</f>
        <v>0</v>
      </c>
      <c r="T241" s="119">
        <f>SUM(T242:T248)</f>
        <v>0</v>
      </c>
      <c r="AR241" s="113" t="s">
        <v>82</v>
      </c>
      <c r="AT241" s="120" t="s">
        <v>72</v>
      </c>
      <c r="AU241" s="120" t="s">
        <v>78</v>
      </c>
      <c r="AY241" s="113" t="s">
        <v>131</v>
      </c>
      <c r="BK241" s="121">
        <f>SUM(BK242:BK248)</f>
        <v>0</v>
      </c>
    </row>
    <row r="242" spans="2:65" s="1" customFormat="1" ht="24.2" customHeight="1">
      <c r="B242" s="33"/>
      <c r="C242" s="124" t="s">
        <v>358</v>
      </c>
      <c r="D242" s="124" t="s">
        <v>134</v>
      </c>
      <c r="E242" s="125" t="s">
        <v>359</v>
      </c>
      <c r="F242" s="126" t="s">
        <v>360</v>
      </c>
      <c r="G242" s="127" t="s">
        <v>353</v>
      </c>
      <c r="H242" s="128">
        <v>1</v>
      </c>
      <c r="I242" s="129"/>
      <c r="J242" s="130">
        <f>ROUND(I242*H242,2)</f>
        <v>0</v>
      </c>
      <c r="K242" s="126" t="s">
        <v>21</v>
      </c>
      <c r="L242" s="33"/>
      <c r="M242" s="131" t="s">
        <v>21</v>
      </c>
      <c r="N242" s="132" t="s">
        <v>44</v>
      </c>
      <c r="P242" s="133">
        <f>O242*H242</f>
        <v>0</v>
      </c>
      <c r="Q242" s="133">
        <v>0</v>
      </c>
      <c r="R242" s="133">
        <f>Q242*H242</f>
        <v>0</v>
      </c>
      <c r="S242" s="133">
        <v>0</v>
      </c>
      <c r="T242" s="134">
        <f>S242*H242</f>
        <v>0</v>
      </c>
      <c r="AR242" s="135" t="s">
        <v>246</v>
      </c>
      <c r="AT242" s="135" t="s">
        <v>134</v>
      </c>
      <c r="AU242" s="135" t="s">
        <v>82</v>
      </c>
      <c r="AY242" s="18" t="s">
        <v>131</v>
      </c>
      <c r="BE242" s="136">
        <f>IF(N242="základní",J242,0)</f>
        <v>0</v>
      </c>
      <c r="BF242" s="136">
        <f>IF(N242="snížená",J242,0)</f>
        <v>0</v>
      </c>
      <c r="BG242" s="136">
        <f>IF(N242="zákl. přenesená",J242,0)</f>
        <v>0</v>
      </c>
      <c r="BH242" s="136">
        <f>IF(N242="sníž. přenesená",J242,0)</f>
        <v>0</v>
      </c>
      <c r="BI242" s="136">
        <f>IF(N242="nulová",J242,0)</f>
        <v>0</v>
      </c>
      <c r="BJ242" s="18" t="s">
        <v>78</v>
      </c>
      <c r="BK242" s="136">
        <f>ROUND(I242*H242,2)</f>
        <v>0</v>
      </c>
      <c r="BL242" s="18" t="s">
        <v>246</v>
      </c>
      <c r="BM242" s="135" t="s">
        <v>361</v>
      </c>
    </row>
    <row r="243" spans="2:65" s="1" customFormat="1" ht="19.5">
      <c r="B243" s="33"/>
      <c r="D243" s="142" t="s">
        <v>362</v>
      </c>
      <c r="F243" s="162" t="s">
        <v>838</v>
      </c>
      <c r="I243" s="139"/>
      <c r="L243" s="33"/>
      <c r="M243" s="140"/>
      <c r="T243" s="54"/>
      <c r="AT243" s="18" t="s">
        <v>362</v>
      </c>
      <c r="AU243" s="18" t="s">
        <v>82</v>
      </c>
    </row>
    <row r="244" spans="2:65" s="12" customFormat="1">
      <c r="B244" s="141"/>
      <c r="D244" s="142" t="s">
        <v>143</v>
      </c>
      <c r="E244" s="143" t="s">
        <v>21</v>
      </c>
      <c r="F244" s="144" t="s">
        <v>285</v>
      </c>
      <c r="H244" s="145">
        <v>1</v>
      </c>
      <c r="I244" s="146"/>
      <c r="L244" s="141"/>
      <c r="M244" s="147"/>
      <c r="T244" s="148"/>
      <c r="AT244" s="143" t="s">
        <v>143</v>
      </c>
      <c r="AU244" s="143" t="s">
        <v>82</v>
      </c>
      <c r="AV244" s="12" t="s">
        <v>82</v>
      </c>
      <c r="AW244" s="12" t="s">
        <v>34</v>
      </c>
      <c r="AX244" s="12" t="s">
        <v>73</v>
      </c>
      <c r="AY244" s="143" t="s">
        <v>131</v>
      </c>
    </row>
    <row r="245" spans="2:65" s="13" customFormat="1">
      <c r="B245" s="149"/>
      <c r="D245" s="142" t="s">
        <v>143</v>
      </c>
      <c r="E245" s="150" t="s">
        <v>21</v>
      </c>
      <c r="F245" s="151" t="s">
        <v>145</v>
      </c>
      <c r="H245" s="152">
        <v>1</v>
      </c>
      <c r="I245" s="153"/>
      <c r="L245" s="149"/>
      <c r="M245" s="154"/>
      <c r="T245" s="155"/>
      <c r="AT245" s="150" t="s">
        <v>143</v>
      </c>
      <c r="AU245" s="150" t="s">
        <v>82</v>
      </c>
      <c r="AV245" s="13" t="s">
        <v>139</v>
      </c>
      <c r="AW245" s="13" t="s">
        <v>34</v>
      </c>
      <c r="AX245" s="13" t="s">
        <v>78</v>
      </c>
      <c r="AY245" s="150" t="s">
        <v>131</v>
      </c>
    </row>
    <row r="246" spans="2:65" s="1" customFormat="1" ht="16.5" customHeight="1">
      <c r="B246" s="33"/>
      <c r="C246" s="124" t="s">
        <v>363</v>
      </c>
      <c r="D246" s="124" t="s">
        <v>134</v>
      </c>
      <c r="E246" s="125" t="s">
        <v>364</v>
      </c>
      <c r="F246" s="126" t="s">
        <v>365</v>
      </c>
      <c r="G246" s="127" t="s">
        <v>353</v>
      </c>
      <c r="H246" s="128">
        <v>2</v>
      </c>
      <c r="I246" s="129"/>
      <c r="J246" s="130">
        <f>ROUND(I246*H246,2)</f>
        <v>0</v>
      </c>
      <c r="K246" s="126" t="s">
        <v>21</v>
      </c>
      <c r="L246" s="33"/>
      <c r="M246" s="131" t="s">
        <v>21</v>
      </c>
      <c r="N246" s="132" t="s">
        <v>44</v>
      </c>
      <c r="P246" s="133">
        <f>O246*H246</f>
        <v>0</v>
      </c>
      <c r="Q246" s="133">
        <v>0</v>
      </c>
      <c r="R246" s="133">
        <f>Q246*H246</f>
        <v>0</v>
      </c>
      <c r="S246" s="133">
        <v>0</v>
      </c>
      <c r="T246" s="134">
        <f>S246*H246</f>
        <v>0</v>
      </c>
      <c r="AR246" s="135" t="s">
        <v>246</v>
      </c>
      <c r="AT246" s="135" t="s">
        <v>134</v>
      </c>
      <c r="AU246" s="135" t="s">
        <v>82</v>
      </c>
      <c r="AY246" s="18" t="s">
        <v>131</v>
      </c>
      <c r="BE246" s="136">
        <f>IF(N246="základní",J246,0)</f>
        <v>0</v>
      </c>
      <c r="BF246" s="136">
        <f>IF(N246="snížená",J246,0)</f>
        <v>0</v>
      </c>
      <c r="BG246" s="136">
        <f>IF(N246="zákl. přenesená",J246,0)</f>
        <v>0</v>
      </c>
      <c r="BH246" s="136">
        <f>IF(N246="sníž. přenesená",J246,0)</f>
        <v>0</v>
      </c>
      <c r="BI246" s="136">
        <f>IF(N246="nulová",J246,0)</f>
        <v>0</v>
      </c>
      <c r="BJ246" s="18" t="s">
        <v>78</v>
      </c>
      <c r="BK246" s="136">
        <f>ROUND(I246*H246,2)</f>
        <v>0</v>
      </c>
      <c r="BL246" s="18" t="s">
        <v>246</v>
      </c>
      <c r="BM246" s="135" t="s">
        <v>366</v>
      </c>
    </row>
    <row r="247" spans="2:65" s="12" customFormat="1">
      <c r="B247" s="141"/>
      <c r="D247" s="142" t="s">
        <v>143</v>
      </c>
      <c r="E247" s="143" t="s">
        <v>21</v>
      </c>
      <c r="F247" s="144" t="s">
        <v>82</v>
      </c>
      <c r="H247" s="145">
        <v>2</v>
      </c>
      <c r="I247" s="146"/>
      <c r="L247" s="141"/>
      <c r="M247" s="147"/>
      <c r="T247" s="148"/>
      <c r="AT247" s="143" t="s">
        <v>143</v>
      </c>
      <c r="AU247" s="143" t="s">
        <v>82</v>
      </c>
      <c r="AV247" s="12" t="s">
        <v>82</v>
      </c>
      <c r="AW247" s="12" t="s">
        <v>34</v>
      </c>
      <c r="AX247" s="12" t="s">
        <v>73</v>
      </c>
      <c r="AY247" s="143" t="s">
        <v>131</v>
      </c>
    </row>
    <row r="248" spans="2:65" s="13" customFormat="1">
      <c r="B248" s="149"/>
      <c r="D248" s="142" t="s">
        <v>143</v>
      </c>
      <c r="E248" s="150" t="s">
        <v>21</v>
      </c>
      <c r="F248" s="151" t="s">
        <v>145</v>
      </c>
      <c r="H248" s="152">
        <v>2</v>
      </c>
      <c r="I248" s="153"/>
      <c r="L248" s="149"/>
      <c r="M248" s="154"/>
      <c r="T248" s="155"/>
      <c r="AT248" s="150" t="s">
        <v>143</v>
      </c>
      <c r="AU248" s="150" t="s">
        <v>82</v>
      </c>
      <c r="AV248" s="13" t="s">
        <v>139</v>
      </c>
      <c r="AW248" s="13" t="s">
        <v>34</v>
      </c>
      <c r="AX248" s="13" t="s">
        <v>78</v>
      </c>
      <c r="AY248" s="150" t="s">
        <v>131</v>
      </c>
    </row>
    <row r="249" spans="2:65" s="11" customFormat="1" ht="22.9" customHeight="1">
      <c r="B249" s="112"/>
      <c r="D249" s="113" t="s">
        <v>72</v>
      </c>
      <c r="E249" s="122" t="s">
        <v>367</v>
      </c>
      <c r="F249" s="122" t="s">
        <v>368</v>
      </c>
      <c r="I249" s="115"/>
      <c r="J249" s="123">
        <f>BK249</f>
        <v>0</v>
      </c>
      <c r="L249" s="112"/>
      <c r="M249" s="117"/>
      <c r="P249" s="118">
        <f>SUM(P250:P252)</f>
        <v>0</v>
      </c>
      <c r="R249" s="118">
        <f>SUM(R250:R252)</f>
        <v>6.1700000000000001E-3</v>
      </c>
      <c r="T249" s="119">
        <f>SUM(T250:T252)</f>
        <v>0</v>
      </c>
      <c r="AR249" s="113" t="s">
        <v>82</v>
      </c>
      <c r="AT249" s="120" t="s">
        <v>72</v>
      </c>
      <c r="AU249" s="120" t="s">
        <v>78</v>
      </c>
      <c r="AY249" s="113" t="s">
        <v>131</v>
      </c>
      <c r="BK249" s="121">
        <f>SUM(BK250:BK252)</f>
        <v>0</v>
      </c>
    </row>
    <row r="250" spans="2:65" s="1" customFormat="1" ht="16.5" customHeight="1">
      <c r="B250" s="33"/>
      <c r="C250" s="124" t="s">
        <v>369</v>
      </c>
      <c r="D250" s="124" t="s">
        <v>134</v>
      </c>
      <c r="E250" s="125" t="s">
        <v>370</v>
      </c>
      <c r="F250" s="126" t="s">
        <v>371</v>
      </c>
      <c r="G250" s="127" t="s">
        <v>372</v>
      </c>
      <c r="H250" s="128">
        <v>1</v>
      </c>
      <c r="I250" s="129"/>
      <c r="J250" s="130">
        <f>ROUND(I250*H250,2)</f>
        <v>0</v>
      </c>
      <c r="K250" s="126" t="s">
        <v>21</v>
      </c>
      <c r="L250" s="33"/>
      <c r="M250" s="131" t="s">
        <v>21</v>
      </c>
      <c r="N250" s="132" t="s">
        <v>44</v>
      </c>
      <c r="P250" s="133">
        <f>O250*H250</f>
        <v>0</v>
      </c>
      <c r="Q250" s="133">
        <v>6.1700000000000001E-3</v>
      </c>
      <c r="R250" s="133">
        <f>Q250*H250</f>
        <v>6.1700000000000001E-3</v>
      </c>
      <c r="S250" s="133">
        <v>0</v>
      </c>
      <c r="T250" s="134">
        <f>S250*H250</f>
        <v>0</v>
      </c>
      <c r="AR250" s="135" t="s">
        <v>246</v>
      </c>
      <c r="AT250" s="135" t="s">
        <v>134</v>
      </c>
      <c r="AU250" s="135" t="s">
        <v>82</v>
      </c>
      <c r="AY250" s="18" t="s">
        <v>131</v>
      </c>
      <c r="BE250" s="136">
        <f>IF(N250="základní",J250,0)</f>
        <v>0</v>
      </c>
      <c r="BF250" s="136">
        <f>IF(N250="snížená",J250,0)</f>
        <v>0</v>
      </c>
      <c r="BG250" s="136">
        <f>IF(N250="zákl. přenesená",J250,0)</f>
        <v>0</v>
      </c>
      <c r="BH250" s="136">
        <f>IF(N250="sníž. přenesená",J250,0)</f>
        <v>0</v>
      </c>
      <c r="BI250" s="136">
        <f>IF(N250="nulová",J250,0)</f>
        <v>0</v>
      </c>
      <c r="BJ250" s="18" t="s">
        <v>78</v>
      </c>
      <c r="BK250" s="136">
        <f>ROUND(I250*H250,2)</f>
        <v>0</v>
      </c>
      <c r="BL250" s="18" t="s">
        <v>246</v>
      </c>
      <c r="BM250" s="135" t="s">
        <v>373</v>
      </c>
    </row>
    <row r="251" spans="2:65" s="1" customFormat="1" ht="39">
      <c r="B251" s="33"/>
      <c r="D251" s="142" t="s">
        <v>362</v>
      </c>
      <c r="F251" s="162" t="s">
        <v>374</v>
      </c>
      <c r="I251" s="139"/>
      <c r="L251" s="33"/>
      <c r="M251" s="140"/>
      <c r="T251" s="54"/>
      <c r="AT251" s="18" t="s">
        <v>362</v>
      </c>
      <c r="AU251" s="18" t="s">
        <v>82</v>
      </c>
    </row>
    <row r="252" spans="2:65" s="12" customFormat="1">
      <c r="B252" s="141"/>
      <c r="D252" s="142" t="s">
        <v>143</v>
      </c>
      <c r="E252" s="143" t="s">
        <v>21</v>
      </c>
      <c r="F252" s="144" t="s">
        <v>78</v>
      </c>
      <c r="H252" s="145">
        <v>1</v>
      </c>
      <c r="I252" s="146"/>
      <c r="L252" s="141"/>
      <c r="M252" s="147"/>
      <c r="T252" s="148"/>
      <c r="AT252" s="143" t="s">
        <v>143</v>
      </c>
      <c r="AU252" s="143" t="s">
        <v>82</v>
      </c>
      <c r="AV252" s="12" t="s">
        <v>82</v>
      </c>
      <c r="AW252" s="12" t="s">
        <v>34</v>
      </c>
      <c r="AX252" s="12" t="s">
        <v>78</v>
      </c>
      <c r="AY252" s="143" t="s">
        <v>131</v>
      </c>
    </row>
    <row r="253" spans="2:65" s="11" customFormat="1" ht="22.9" customHeight="1">
      <c r="B253" s="112"/>
      <c r="D253" s="113" t="s">
        <v>72</v>
      </c>
      <c r="E253" s="122" t="s">
        <v>375</v>
      </c>
      <c r="F253" s="122" t="s">
        <v>376</v>
      </c>
      <c r="I253" s="115"/>
      <c r="J253" s="123">
        <f>BK253</f>
        <v>0</v>
      </c>
      <c r="L253" s="112"/>
      <c r="M253" s="117"/>
      <c r="P253" s="118">
        <f>SUM(P254:P302)</f>
        <v>0</v>
      </c>
      <c r="R253" s="118">
        <f>SUM(R254:R302)</f>
        <v>0.51406823999999984</v>
      </c>
      <c r="T253" s="119">
        <f>SUM(T254:T302)</f>
        <v>6.0234999999999997E-2</v>
      </c>
      <c r="AR253" s="113" t="s">
        <v>82</v>
      </c>
      <c r="AT253" s="120" t="s">
        <v>72</v>
      </c>
      <c r="AU253" s="120" t="s">
        <v>78</v>
      </c>
      <c r="AY253" s="113" t="s">
        <v>131</v>
      </c>
      <c r="BK253" s="121">
        <f>SUM(BK254:BK302)</f>
        <v>0</v>
      </c>
    </row>
    <row r="254" spans="2:65" s="1" customFormat="1" ht="21.75" customHeight="1">
      <c r="B254" s="33"/>
      <c r="C254" s="124" t="s">
        <v>377</v>
      </c>
      <c r="D254" s="124" t="s">
        <v>134</v>
      </c>
      <c r="E254" s="125" t="s">
        <v>378</v>
      </c>
      <c r="F254" s="126" t="s">
        <v>379</v>
      </c>
      <c r="G254" s="127" t="s">
        <v>158</v>
      </c>
      <c r="H254" s="128">
        <v>1.35</v>
      </c>
      <c r="I254" s="129"/>
      <c r="J254" s="130">
        <f>ROUND(I254*H254,2)</f>
        <v>0</v>
      </c>
      <c r="K254" s="126" t="s">
        <v>21</v>
      </c>
      <c r="L254" s="33"/>
      <c r="M254" s="131" t="s">
        <v>21</v>
      </c>
      <c r="N254" s="132" t="s">
        <v>44</v>
      </c>
      <c r="P254" s="133">
        <f>O254*H254</f>
        <v>0</v>
      </c>
      <c r="Q254" s="133">
        <v>5.3539999999999997E-2</v>
      </c>
      <c r="R254" s="133">
        <f>Q254*H254</f>
        <v>7.2278999999999996E-2</v>
      </c>
      <c r="S254" s="133">
        <v>0</v>
      </c>
      <c r="T254" s="134">
        <f>S254*H254</f>
        <v>0</v>
      </c>
      <c r="AR254" s="135" t="s">
        <v>246</v>
      </c>
      <c r="AT254" s="135" t="s">
        <v>134</v>
      </c>
      <c r="AU254" s="135" t="s">
        <v>82</v>
      </c>
      <c r="AY254" s="18" t="s">
        <v>131</v>
      </c>
      <c r="BE254" s="136">
        <f>IF(N254="základní",J254,0)</f>
        <v>0</v>
      </c>
      <c r="BF254" s="136">
        <f>IF(N254="snížená",J254,0)</f>
        <v>0</v>
      </c>
      <c r="BG254" s="136">
        <f>IF(N254="zákl. přenesená",J254,0)</f>
        <v>0</v>
      </c>
      <c r="BH254" s="136">
        <f>IF(N254="sníž. přenesená",J254,0)</f>
        <v>0</v>
      </c>
      <c r="BI254" s="136">
        <f>IF(N254="nulová",J254,0)</f>
        <v>0</v>
      </c>
      <c r="BJ254" s="18" t="s">
        <v>78</v>
      </c>
      <c r="BK254" s="136">
        <f>ROUND(I254*H254,2)</f>
        <v>0</v>
      </c>
      <c r="BL254" s="18" t="s">
        <v>246</v>
      </c>
      <c r="BM254" s="135" t="s">
        <v>380</v>
      </c>
    </row>
    <row r="255" spans="2:65" s="1" customFormat="1" ht="68.25">
      <c r="B255" s="33"/>
      <c r="D255" s="142" t="s">
        <v>362</v>
      </c>
      <c r="F255" s="162" t="s">
        <v>381</v>
      </c>
      <c r="I255" s="139"/>
      <c r="L255" s="33"/>
      <c r="M255" s="140"/>
      <c r="T255" s="54"/>
      <c r="AT255" s="18" t="s">
        <v>362</v>
      </c>
      <c r="AU255" s="18" t="s">
        <v>82</v>
      </c>
    </row>
    <row r="256" spans="2:65" s="12" customFormat="1">
      <c r="B256" s="141"/>
      <c r="D256" s="142" t="s">
        <v>143</v>
      </c>
      <c r="E256" s="143" t="s">
        <v>21</v>
      </c>
      <c r="F256" s="144" t="s">
        <v>382</v>
      </c>
      <c r="H256" s="145">
        <v>1.35</v>
      </c>
      <c r="I256" s="146"/>
      <c r="L256" s="141"/>
      <c r="M256" s="147"/>
      <c r="T256" s="148"/>
      <c r="AT256" s="143" t="s">
        <v>143</v>
      </c>
      <c r="AU256" s="143" t="s">
        <v>82</v>
      </c>
      <c r="AV256" s="12" t="s">
        <v>82</v>
      </c>
      <c r="AW256" s="12" t="s">
        <v>34</v>
      </c>
      <c r="AX256" s="12" t="s">
        <v>73</v>
      </c>
      <c r="AY256" s="143" t="s">
        <v>131</v>
      </c>
    </row>
    <row r="257" spans="2:65" s="13" customFormat="1">
      <c r="B257" s="149"/>
      <c r="D257" s="142" t="s">
        <v>143</v>
      </c>
      <c r="E257" s="150" t="s">
        <v>21</v>
      </c>
      <c r="F257" s="151" t="s">
        <v>145</v>
      </c>
      <c r="H257" s="152">
        <v>1.35</v>
      </c>
      <c r="I257" s="153"/>
      <c r="L257" s="149"/>
      <c r="M257" s="154"/>
      <c r="T257" s="155"/>
      <c r="AT257" s="150" t="s">
        <v>143</v>
      </c>
      <c r="AU257" s="150" t="s">
        <v>82</v>
      </c>
      <c r="AV257" s="13" t="s">
        <v>139</v>
      </c>
      <c r="AW257" s="13" t="s">
        <v>34</v>
      </c>
      <c r="AX257" s="13" t="s">
        <v>78</v>
      </c>
      <c r="AY257" s="150" t="s">
        <v>131</v>
      </c>
    </row>
    <row r="258" spans="2:65" s="1" customFormat="1" ht="24.2" customHeight="1">
      <c r="B258" s="33"/>
      <c r="C258" s="124" t="s">
        <v>383</v>
      </c>
      <c r="D258" s="124" t="s">
        <v>134</v>
      </c>
      <c r="E258" s="125" t="s">
        <v>384</v>
      </c>
      <c r="F258" s="126" t="s">
        <v>385</v>
      </c>
      <c r="G258" s="127" t="s">
        <v>158</v>
      </c>
      <c r="H258" s="128">
        <v>5.85</v>
      </c>
      <c r="I258" s="129"/>
      <c r="J258" s="130">
        <f>ROUND(I258*H258,2)</f>
        <v>0</v>
      </c>
      <c r="K258" s="126" t="s">
        <v>21</v>
      </c>
      <c r="L258" s="33"/>
      <c r="M258" s="131" t="s">
        <v>21</v>
      </c>
      <c r="N258" s="132" t="s">
        <v>44</v>
      </c>
      <c r="P258" s="133">
        <f>O258*H258</f>
        <v>0</v>
      </c>
      <c r="Q258" s="133">
        <v>4.9959999999999997E-2</v>
      </c>
      <c r="R258" s="133">
        <f>Q258*H258</f>
        <v>0.29226599999999997</v>
      </c>
      <c r="S258" s="133">
        <v>0</v>
      </c>
      <c r="T258" s="134">
        <f>S258*H258</f>
        <v>0</v>
      </c>
      <c r="AR258" s="135" t="s">
        <v>246</v>
      </c>
      <c r="AT258" s="135" t="s">
        <v>134</v>
      </c>
      <c r="AU258" s="135" t="s">
        <v>82</v>
      </c>
      <c r="AY258" s="18" t="s">
        <v>131</v>
      </c>
      <c r="BE258" s="136">
        <f>IF(N258="základní",J258,0)</f>
        <v>0</v>
      </c>
      <c r="BF258" s="136">
        <f>IF(N258="snížená",J258,0)</f>
        <v>0</v>
      </c>
      <c r="BG258" s="136">
        <f>IF(N258="zákl. přenesená",J258,0)</f>
        <v>0</v>
      </c>
      <c r="BH258" s="136">
        <f>IF(N258="sníž. přenesená",J258,0)</f>
        <v>0</v>
      </c>
      <c r="BI258" s="136">
        <f>IF(N258="nulová",J258,0)</f>
        <v>0</v>
      </c>
      <c r="BJ258" s="18" t="s">
        <v>78</v>
      </c>
      <c r="BK258" s="136">
        <f>ROUND(I258*H258,2)</f>
        <v>0</v>
      </c>
      <c r="BL258" s="18" t="s">
        <v>246</v>
      </c>
      <c r="BM258" s="135" t="s">
        <v>386</v>
      </c>
    </row>
    <row r="259" spans="2:65" s="1" customFormat="1" ht="68.25">
      <c r="B259" s="33"/>
      <c r="D259" s="142" t="s">
        <v>362</v>
      </c>
      <c r="F259" s="162" t="s">
        <v>387</v>
      </c>
      <c r="I259" s="139"/>
      <c r="L259" s="33"/>
      <c r="M259" s="140"/>
      <c r="T259" s="54"/>
      <c r="AT259" s="18" t="s">
        <v>362</v>
      </c>
      <c r="AU259" s="18" t="s">
        <v>82</v>
      </c>
    </row>
    <row r="260" spans="2:65" s="12" customFormat="1">
      <c r="B260" s="141"/>
      <c r="D260" s="142" t="s">
        <v>143</v>
      </c>
      <c r="E260" s="143" t="s">
        <v>21</v>
      </c>
      <c r="F260" s="144" t="s">
        <v>388</v>
      </c>
      <c r="H260" s="145">
        <v>5.85</v>
      </c>
      <c r="I260" s="146"/>
      <c r="L260" s="141"/>
      <c r="M260" s="147"/>
      <c r="T260" s="148"/>
      <c r="AT260" s="143" t="s">
        <v>143</v>
      </c>
      <c r="AU260" s="143" t="s">
        <v>82</v>
      </c>
      <c r="AV260" s="12" t="s">
        <v>82</v>
      </c>
      <c r="AW260" s="12" t="s">
        <v>34</v>
      </c>
      <c r="AX260" s="12" t="s">
        <v>73</v>
      </c>
      <c r="AY260" s="143" t="s">
        <v>131</v>
      </c>
    </row>
    <row r="261" spans="2:65" s="13" customFormat="1">
      <c r="B261" s="149"/>
      <c r="D261" s="142" t="s">
        <v>143</v>
      </c>
      <c r="E261" s="150" t="s">
        <v>21</v>
      </c>
      <c r="F261" s="151" t="s">
        <v>145</v>
      </c>
      <c r="H261" s="152">
        <v>5.85</v>
      </c>
      <c r="I261" s="153"/>
      <c r="L261" s="149"/>
      <c r="M261" s="154"/>
      <c r="T261" s="155"/>
      <c r="AT261" s="150" t="s">
        <v>143</v>
      </c>
      <c r="AU261" s="150" t="s">
        <v>82</v>
      </c>
      <c r="AV261" s="13" t="s">
        <v>139</v>
      </c>
      <c r="AW261" s="13" t="s">
        <v>34</v>
      </c>
      <c r="AX261" s="13" t="s">
        <v>78</v>
      </c>
      <c r="AY261" s="150" t="s">
        <v>131</v>
      </c>
    </row>
    <row r="262" spans="2:65" s="1" customFormat="1" ht="37.9" customHeight="1">
      <c r="B262" s="33"/>
      <c r="C262" s="124" t="s">
        <v>389</v>
      </c>
      <c r="D262" s="124" t="s">
        <v>134</v>
      </c>
      <c r="E262" s="125" t="s">
        <v>390</v>
      </c>
      <c r="F262" s="126" t="s">
        <v>391</v>
      </c>
      <c r="G262" s="127" t="s">
        <v>158</v>
      </c>
      <c r="H262" s="128">
        <v>3.28</v>
      </c>
      <c r="I262" s="129"/>
      <c r="J262" s="130">
        <f>ROUND(I262*H262,2)</f>
        <v>0</v>
      </c>
      <c r="K262" s="126" t="s">
        <v>138</v>
      </c>
      <c r="L262" s="33"/>
      <c r="M262" s="131" t="s">
        <v>21</v>
      </c>
      <c r="N262" s="132" t="s">
        <v>44</v>
      </c>
      <c r="P262" s="133">
        <f>O262*H262</f>
        <v>0</v>
      </c>
      <c r="Q262" s="133">
        <v>2.8549999999999999E-2</v>
      </c>
      <c r="R262" s="133">
        <f>Q262*H262</f>
        <v>9.3643999999999991E-2</v>
      </c>
      <c r="S262" s="133">
        <v>0</v>
      </c>
      <c r="T262" s="134">
        <f>S262*H262</f>
        <v>0</v>
      </c>
      <c r="AR262" s="135" t="s">
        <v>246</v>
      </c>
      <c r="AT262" s="135" t="s">
        <v>134</v>
      </c>
      <c r="AU262" s="135" t="s">
        <v>82</v>
      </c>
      <c r="AY262" s="18" t="s">
        <v>131</v>
      </c>
      <c r="BE262" s="136">
        <f>IF(N262="základní",J262,0)</f>
        <v>0</v>
      </c>
      <c r="BF262" s="136">
        <f>IF(N262="snížená",J262,0)</f>
        <v>0</v>
      </c>
      <c r="BG262" s="136">
        <f>IF(N262="zákl. přenesená",J262,0)</f>
        <v>0</v>
      </c>
      <c r="BH262" s="136">
        <f>IF(N262="sníž. přenesená",J262,0)</f>
        <v>0</v>
      </c>
      <c r="BI262" s="136">
        <f>IF(N262="nulová",J262,0)</f>
        <v>0</v>
      </c>
      <c r="BJ262" s="18" t="s">
        <v>78</v>
      </c>
      <c r="BK262" s="136">
        <f>ROUND(I262*H262,2)</f>
        <v>0</v>
      </c>
      <c r="BL262" s="18" t="s">
        <v>246</v>
      </c>
      <c r="BM262" s="135" t="s">
        <v>392</v>
      </c>
    </row>
    <row r="263" spans="2:65" s="1" customFormat="1">
      <c r="B263" s="33"/>
      <c r="D263" s="137" t="s">
        <v>141</v>
      </c>
      <c r="F263" s="138" t="s">
        <v>393</v>
      </c>
      <c r="I263" s="139"/>
      <c r="L263" s="33"/>
      <c r="M263" s="140"/>
      <c r="T263" s="54"/>
      <c r="AT263" s="18" t="s">
        <v>141</v>
      </c>
      <c r="AU263" s="18" t="s">
        <v>82</v>
      </c>
    </row>
    <row r="264" spans="2:65" s="1" customFormat="1" ht="48.75">
      <c r="B264" s="33"/>
      <c r="D264" s="142" t="s">
        <v>362</v>
      </c>
      <c r="F264" s="162" t="s">
        <v>394</v>
      </c>
      <c r="I264" s="139"/>
      <c r="L264" s="33"/>
      <c r="M264" s="140"/>
      <c r="T264" s="54"/>
      <c r="AT264" s="18" t="s">
        <v>362</v>
      </c>
      <c r="AU264" s="18" t="s">
        <v>82</v>
      </c>
    </row>
    <row r="265" spans="2:65" s="12" customFormat="1">
      <c r="B265" s="141"/>
      <c r="D265" s="142" t="s">
        <v>143</v>
      </c>
      <c r="E265" s="143" t="s">
        <v>21</v>
      </c>
      <c r="F265" s="144" t="s">
        <v>395</v>
      </c>
      <c r="H265" s="145">
        <v>3.28</v>
      </c>
      <c r="I265" s="146"/>
      <c r="L265" s="141"/>
      <c r="M265" s="147"/>
      <c r="T265" s="148"/>
      <c r="AT265" s="143" t="s">
        <v>143</v>
      </c>
      <c r="AU265" s="143" t="s">
        <v>82</v>
      </c>
      <c r="AV265" s="12" t="s">
        <v>82</v>
      </c>
      <c r="AW265" s="12" t="s">
        <v>34</v>
      </c>
      <c r="AX265" s="12" t="s">
        <v>73</v>
      </c>
      <c r="AY265" s="143" t="s">
        <v>131</v>
      </c>
    </row>
    <row r="266" spans="2:65" s="13" customFormat="1">
      <c r="B266" s="149"/>
      <c r="D266" s="142" t="s">
        <v>143</v>
      </c>
      <c r="E266" s="150" t="s">
        <v>21</v>
      </c>
      <c r="F266" s="151" t="s">
        <v>145</v>
      </c>
      <c r="H266" s="152">
        <v>3.28</v>
      </c>
      <c r="I266" s="153"/>
      <c r="L266" s="149"/>
      <c r="M266" s="154"/>
      <c r="T266" s="155"/>
      <c r="AT266" s="150" t="s">
        <v>143</v>
      </c>
      <c r="AU266" s="150" t="s">
        <v>82</v>
      </c>
      <c r="AV266" s="13" t="s">
        <v>139</v>
      </c>
      <c r="AW266" s="13" t="s">
        <v>34</v>
      </c>
      <c r="AX266" s="13" t="s">
        <v>78</v>
      </c>
      <c r="AY266" s="150" t="s">
        <v>131</v>
      </c>
    </row>
    <row r="267" spans="2:65" s="1" customFormat="1" ht="24.2" customHeight="1">
      <c r="B267" s="33"/>
      <c r="C267" s="124" t="s">
        <v>396</v>
      </c>
      <c r="D267" s="124" t="s">
        <v>134</v>
      </c>
      <c r="E267" s="125" t="s">
        <v>397</v>
      </c>
      <c r="F267" s="126" t="s">
        <v>398</v>
      </c>
      <c r="G267" s="127" t="s">
        <v>158</v>
      </c>
      <c r="H267" s="128">
        <v>3.5</v>
      </c>
      <c r="I267" s="129"/>
      <c r="J267" s="130">
        <f>ROUND(I267*H267,2)</f>
        <v>0</v>
      </c>
      <c r="K267" s="126" t="s">
        <v>138</v>
      </c>
      <c r="L267" s="33"/>
      <c r="M267" s="131" t="s">
        <v>21</v>
      </c>
      <c r="N267" s="132" t="s">
        <v>44</v>
      </c>
      <c r="P267" s="133">
        <f>O267*H267</f>
        <v>0</v>
      </c>
      <c r="Q267" s="133">
        <v>1.26E-2</v>
      </c>
      <c r="R267" s="133">
        <f>Q267*H267</f>
        <v>4.41E-2</v>
      </c>
      <c r="S267" s="133">
        <v>0</v>
      </c>
      <c r="T267" s="134">
        <f>S267*H267</f>
        <v>0</v>
      </c>
      <c r="AR267" s="135" t="s">
        <v>246</v>
      </c>
      <c r="AT267" s="135" t="s">
        <v>134</v>
      </c>
      <c r="AU267" s="135" t="s">
        <v>82</v>
      </c>
      <c r="AY267" s="18" t="s">
        <v>131</v>
      </c>
      <c r="BE267" s="136">
        <f>IF(N267="základní",J267,0)</f>
        <v>0</v>
      </c>
      <c r="BF267" s="136">
        <f>IF(N267="snížená",J267,0)</f>
        <v>0</v>
      </c>
      <c r="BG267" s="136">
        <f>IF(N267="zákl. přenesená",J267,0)</f>
        <v>0</v>
      </c>
      <c r="BH267" s="136">
        <f>IF(N267="sníž. přenesená",J267,0)</f>
        <v>0</v>
      </c>
      <c r="BI267" s="136">
        <f>IF(N267="nulová",J267,0)</f>
        <v>0</v>
      </c>
      <c r="BJ267" s="18" t="s">
        <v>78</v>
      </c>
      <c r="BK267" s="136">
        <f>ROUND(I267*H267,2)</f>
        <v>0</v>
      </c>
      <c r="BL267" s="18" t="s">
        <v>246</v>
      </c>
      <c r="BM267" s="135" t="s">
        <v>399</v>
      </c>
    </row>
    <row r="268" spans="2:65" s="1" customFormat="1">
      <c r="B268" s="33"/>
      <c r="D268" s="137" t="s">
        <v>141</v>
      </c>
      <c r="F268" s="138" t="s">
        <v>400</v>
      </c>
      <c r="I268" s="139"/>
      <c r="L268" s="33"/>
      <c r="M268" s="140"/>
      <c r="T268" s="54"/>
      <c r="AT268" s="18" t="s">
        <v>141</v>
      </c>
      <c r="AU268" s="18" t="s">
        <v>82</v>
      </c>
    </row>
    <row r="269" spans="2:65" s="12" customFormat="1">
      <c r="B269" s="141"/>
      <c r="D269" s="142" t="s">
        <v>143</v>
      </c>
      <c r="E269" s="143" t="s">
        <v>21</v>
      </c>
      <c r="F269" s="144" t="s">
        <v>81</v>
      </c>
      <c r="H269" s="145">
        <v>3.5</v>
      </c>
      <c r="I269" s="146"/>
      <c r="L269" s="141"/>
      <c r="M269" s="147"/>
      <c r="T269" s="148"/>
      <c r="AT269" s="143" t="s">
        <v>143</v>
      </c>
      <c r="AU269" s="143" t="s">
        <v>82</v>
      </c>
      <c r="AV269" s="12" t="s">
        <v>82</v>
      </c>
      <c r="AW269" s="12" t="s">
        <v>34</v>
      </c>
      <c r="AX269" s="12" t="s">
        <v>73</v>
      </c>
      <c r="AY269" s="143" t="s">
        <v>131</v>
      </c>
    </row>
    <row r="270" spans="2:65" s="15" customFormat="1">
      <c r="B270" s="163"/>
      <c r="D270" s="142" t="s">
        <v>143</v>
      </c>
      <c r="E270" s="164" t="s">
        <v>80</v>
      </c>
      <c r="F270" s="165" t="s">
        <v>401</v>
      </c>
      <c r="H270" s="166">
        <v>3.5</v>
      </c>
      <c r="I270" s="167"/>
      <c r="L270" s="163"/>
      <c r="M270" s="168"/>
      <c r="T270" s="169"/>
      <c r="AT270" s="164" t="s">
        <v>143</v>
      </c>
      <c r="AU270" s="164" t="s">
        <v>82</v>
      </c>
      <c r="AV270" s="15" t="s">
        <v>132</v>
      </c>
      <c r="AW270" s="15" t="s">
        <v>34</v>
      </c>
      <c r="AX270" s="15" t="s">
        <v>73</v>
      </c>
      <c r="AY270" s="164" t="s">
        <v>131</v>
      </c>
    </row>
    <row r="271" spans="2:65" s="13" customFormat="1">
      <c r="B271" s="149"/>
      <c r="D271" s="142" t="s">
        <v>143</v>
      </c>
      <c r="E271" s="150" t="s">
        <v>21</v>
      </c>
      <c r="F271" s="151" t="s">
        <v>145</v>
      </c>
      <c r="H271" s="152">
        <v>3.5</v>
      </c>
      <c r="I271" s="153"/>
      <c r="L271" s="149"/>
      <c r="M271" s="154"/>
      <c r="T271" s="155"/>
      <c r="AT271" s="150" t="s">
        <v>143</v>
      </c>
      <c r="AU271" s="150" t="s">
        <v>82</v>
      </c>
      <c r="AV271" s="13" t="s">
        <v>139</v>
      </c>
      <c r="AW271" s="13" t="s">
        <v>34</v>
      </c>
      <c r="AX271" s="13" t="s">
        <v>78</v>
      </c>
      <c r="AY271" s="150" t="s">
        <v>131</v>
      </c>
    </row>
    <row r="272" spans="2:65" s="1" customFormat="1" ht="24.2" customHeight="1">
      <c r="B272" s="33"/>
      <c r="C272" s="124" t="s">
        <v>402</v>
      </c>
      <c r="D272" s="124" t="s">
        <v>134</v>
      </c>
      <c r="E272" s="125" t="s">
        <v>403</v>
      </c>
      <c r="F272" s="126" t="s">
        <v>404</v>
      </c>
      <c r="G272" s="127" t="s">
        <v>158</v>
      </c>
      <c r="H272" s="128">
        <v>3.5</v>
      </c>
      <c r="I272" s="129"/>
      <c r="J272" s="130">
        <f>ROUND(I272*H272,2)</f>
        <v>0</v>
      </c>
      <c r="K272" s="126" t="s">
        <v>138</v>
      </c>
      <c r="L272" s="33"/>
      <c r="M272" s="131" t="s">
        <v>21</v>
      </c>
      <c r="N272" s="132" t="s">
        <v>44</v>
      </c>
      <c r="P272" s="133">
        <f>O272*H272</f>
        <v>0</v>
      </c>
      <c r="Q272" s="133">
        <v>1E-4</v>
      </c>
      <c r="R272" s="133">
        <f>Q272*H272</f>
        <v>3.5E-4</v>
      </c>
      <c r="S272" s="133">
        <v>0</v>
      </c>
      <c r="T272" s="134">
        <f>S272*H272</f>
        <v>0</v>
      </c>
      <c r="AR272" s="135" t="s">
        <v>246</v>
      </c>
      <c r="AT272" s="135" t="s">
        <v>134</v>
      </c>
      <c r="AU272" s="135" t="s">
        <v>82</v>
      </c>
      <c r="AY272" s="18" t="s">
        <v>131</v>
      </c>
      <c r="BE272" s="136">
        <f>IF(N272="základní",J272,0)</f>
        <v>0</v>
      </c>
      <c r="BF272" s="136">
        <f>IF(N272="snížená",J272,0)</f>
        <v>0</v>
      </c>
      <c r="BG272" s="136">
        <f>IF(N272="zákl. přenesená",J272,0)</f>
        <v>0</v>
      </c>
      <c r="BH272" s="136">
        <f>IF(N272="sníž. přenesená",J272,0)</f>
        <v>0</v>
      </c>
      <c r="BI272" s="136">
        <f>IF(N272="nulová",J272,0)</f>
        <v>0</v>
      </c>
      <c r="BJ272" s="18" t="s">
        <v>78</v>
      </c>
      <c r="BK272" s="136">
        <f>ROUND(I272*H272,2)</f>
        <v>0</v>
      </c>
      <c r="BL272" s="18" t="s">
        <v>246</v>
      </c>
      <c r="BM272" s="135" t="s">
        <v>405</v>
      </c>
    </row>
    <row r="273" spans="2:65" s="1" customFormat="1">
      <c r="B273" s="33"/>
      <c r="D273" s="137" t="s">
        <v>141</v>
      </c>
      <c r="F273" s="138" t="s">
        <v>406</v>
      </c>
      <c r="I273" s="139"/>
      <c r="L273" s="33"/>
      <c r="M273" s="140"/>
      <c r="T273" s="54"/>
      <c r="AT273" s="18" t="s">
        <v>141</v>
      </c>
      <c r="AU273" s="18" t="s">
        <v>82</v>
      </c>
    </row>
    <row r="274" spans="2:65" s="12" customFormat="1">
      <c r="B274" s="141"/>
      <c r="D274" s="142" t="s">
        <v>143</v>
      </c>
      <c r="E274" s="143" t="s">
        <v>21</v>
      </c>
      <c r="F274" s="144" t="s">
        <v>80</v>
      </c>
      <c r="H274" s="145">
        <v>3.5</v>
      </c>
      <c r="I274" s="146"/>
      <c r="L274" s="141"/>
      <c r="M274" s="147"/>
      <c r="T274" s="148"/>
      <c r="AT274" s="143" t="s">
        <v>143</v>
      </c>
      <c r="AU274" s="143" t="s">
        <v>82</v>
      </c>
      <c r="AV274" s="12" t="s">
        <v>82</v>
      </c>
      <c r="AW274" s="12" t="s">
        <v>34</v>
      </c>
      <c r="AX274" s="12" t="s">
        <v>73</v>
      </c>
      <c r="AY274" s="143" t="s">
        <v>131</v>
      </c>
    </row>
    <row r="275" spans="2:65" s="13" customFormat="1">
      <c r="B275" s="149"/>
      <c r="D275" s="142" t="s">
        <v>143</v>
      </c>
      <c r="E275" s="150" t="s">
        <v>21</v>
      </c>
      <c r="F275" s="151" t="s">
        <v>145</v>
      </c>
      <c r="H275" s="152">
        <v>3.5</v>
      </c>
      <c r="I275" s="153"/>
      <c r="L275" s="149"/>
      <c r="M275" s="154"/>
      <c r="T275" s="155"/>
      <c r="AT275" s="150" t="s">
        <v>143</v>
      </c>
      <c r="AU275" s="150" t="s">
        <v>82</v>
      </c>
      <c r="AV275" s="13" t="s">
        <v>139</v>
      </c>
      <c r="AW275" s="13" t="s">
        <v>34</v>
      </c>
      <c r="AX275" s="13" t="s">
        <v>78</v>
      </c>
      <c r="AY275" s="150" t="s">
        <v>131</v>
      </c>
    </row>
    <row r="276" spans="2:65" s="1" customFormat="1" ht="24.2" customHeight="1">
      <c r="B276" s="33"/>
      <c r="C276" s="124" t="s">
        <v>407</v>
      </c>
      <c r="D276" s="124" t="s">
        <v>134</v>
      </c>
      <c r="E276" s="125" t="s">
        <v>408</v>
      </c>
      <c r="F276" s="126" t="s">
        <v>409</v>
      </c>
      <c r="G276" s="127" t="s">
        <v>158</v>
      </c>
      <c r="H276" s="128">
        <v>3.5</v>
      </c>
      <c r="I276" s="129"/>
      <c r="J276" s="130">
        <f>ROUND(I276*H276,2)</f>
        <v>0</v>
      </c>
      <c r="K276" s="126" t="s">
        <v>138</v>
      </c>
      <c r="L276" s="33"/>
      <c r="M276" s="131" t="s">
        <v>21</v>
      </c>
      <c r="N276" s="132" t="s">
        <v>44</v>
      </c>
      <c r="P276" s="133">
        <f>O276*H276</f>
        <v>0</v>
      </c>
      <c r="Q276" s="133">
        <v>0</v>
      </c>
      <c r="R276" s="133">
        <f>Q276*H276</f>
        <v>0</v>
      </c>
      <c r="S276" s="133">
        <v>1.721E-2</v>
      </c>
      <c r="T276" s="134">
        <f>S276*H276</f>
        <v>6.0234999999999997E-2</v>
      </c>
      <c r="AR276" s="135" t="s">
        <v>246</v>
      </c>
      <c r="AT276" s="135" t="s">
        <v>134</v>
      </c>
      <c r="AU276" s="135" t="s">
        <v>82</v>
      </c>
      <c r="AY276" s="18" t="s">
        <v>131</v>
      </c>
      <c r="BE276" s="136">
        <f>IF(N276="základní",J276,0)</f>
        <v>0</v>
      </c>
      <c r="BF276" s="136">
        <f>IF(N276="snížená",J276,0)</f>
        <v>0</v>
      </c>
      <c r="BG276" s="136">
        <f>IF(N276="zákl. přenesená",J276,0)</f>
        <v>0</v>
      </c>
      <c r="BH276" s="136">
        <f>IF(N276="sníž. přenesená",J276,0)</f>
        <v>0</v>
      </c>
      <c r="BI276" s="136">
        <f>IF(N276="nulová",J276,0)</f>
        <v>0</v>
      </c>
      <c r="BJ276" s="18" t="s">
        <v>78</v>
      </c>
      <c r="BK276" s="136">
        <f>ROUND(I276*H276,2)</f>
        <v>0</v>
      </c>
      <c r="BL276" s="18" t="s">
        <v>246</v>
      </c>
      <c r="BM276" s="135" t="s">
        <v>410</v>
      </c>
    </row>
    <row r="277" spans="2:65" s="1" customFormat="1">
      <c r="B277" s="33"/>
      <c r="D277" s="137" t="s">
        <v>141</v>
      </c>
      <c r="F277" s="138" t="s">
        <v>411</v>
      </c>
      <c r="I277" s="139"/>
      <c r="L277" s="33"/>
      <c r="M277" s="140"/>
      <c r="T277" s="54"/>
      <c r="AT277" s="18" t="s">
        <v>141</v>
      </c>
      <c r="AU277" s="18" t="s">
        <v>82</v>
      </c>
    </row>
    <row r="278" spans="2:65" s="12" customFormat="1">
      <c r="B278" s="141"/>
      <c r="D278" s="142" t="s">
        <v>143</v>
      </c>
      <c r="E278" s="143" t="s">
        <v>21</v>
      </c>
      <c r="F278" s="144" t="s">
        <v>412</v>
      </c>
      <c r="H278" s="145">
        <v>3.5</v>
      </c>
      <c r="I278" s="146"/>
      <c r="L278" s="141"/>
      <c r="M278" s="147"/>
      <c r="T278" s="148"/>
      <c r="AT278" s="143" t="s">
        <v>143</v>
      </c>
      <c r="AU278" s="143" t="s">
        <v>82</v>
      </c>
      <c r="AV278" s="12" t="s">
        <v>82</v>
      </c>
      <c r="AW278" s="12" t="s">
        <v>34</v>
      </c>
      <c r="AX278" s="12" t="s">
        <v>73</v>
      </c>
      <c r="AY278" s="143" t="s">
        <v>131</v>
      </c>
    </row>
    <row r="279" spans="2:65" s="13" customFormat="1">
      <c r="B279" s="149"/>
      <c r="D279" s="142" t="s">
        <v>143</v>
      </c>
      <c r="E279" s="150" t="s">
        <v>21</v>
      </c>
      <c r="F279" s="151" t="s">
        <v>145</v>
      </c>
      <c r="H279" s="152">
        <v>3.5</v>
      </c>
      <c r="I279" s="153"/>
      <c r="L279" s="149"/>
      <c r="M279" s="154"/>
      <c r="T279" s="155"/>
      <c r="AT279" s="150" t="s">
        <v>143</v>
      </c>
      <c r="AU279" s="150" t="s">
        <v>82</v>
      </c>
      <c r="AV279" s="13" t="s">
        <v>139</v>
      </c>
      <c r="AW279" s="13" t="s">
        <v>34</v>
      </c>
      <c r="AX279" s="13" t="s">
        <v>78</v>
      </c>
      <c r="AY279" s="150" t="s">
        <v>131</v>
      </c>
    </row>
    <row r="280" spans="2:65" s="1" customFormat="1" ht="16.5" customHeight="1">
      <c r="B280" s="33"/>
      <c r="C280" s="124" t="s">
        <v>413</v>
      </c>
      <c r="D280" s="124" t="s">
        <v>134</v>
      </c>
      <c r="E280" s="125" t="s">
        <v>414</v>
      </c>
      <c r="F280" s="126" t="s">
        <v>415</v>
      </c>
      <c r="G280" s="127" t="s">
        <v>158</v>
      </c>
      <c r="H280" s="128">
        <v>0.20799999999999999</v>
      </c>
      <c r="I280" s="129"/>
      <c r="J280" s="130">
        <f>ROUND(I280*H280,2)</f>
        <v>0</v>
      </c>
      <c r="K280" s="126" t="s">
        <v>138</v>
      </c>
      <c r="L280" s="33"/>
      <c r="M280" s="131" t="s">
        <v>21</v>
      </c>
      <c r="N280" s="132" t="s">
        <v>44</v>
      </c>
      <c r="P280" s="133">
        <f>O280*H280</f>
        <v>0</v>
      </c>
      <c r="Q280" s="133">
        <v>7.2999999999999996E-4</v>
      </c>
      <c r="R280" s="133">
        <f>Q280*H280</f>
        <v>1.5183999999999998E-4</v>
      </c>
      <c r="S280" s="133">
        <v>0</v>
      </c>
      <c r="T280" s="134">
        <f>S280*H280</f>
        <v>0</v>
      </c>
      <c r="AR280" s="135" t="s">
        <v>246</v>
      </c>
      <c r="AT280" s="135" t="s">
        <v>134</v>
      </c>
      <c r="AU280" s="135" t="s">
        <v>82</v>
      </c>
      <c r="AY280" s="18" t="s">
        <v>131</v>
      </c>
      <c r="BE280" s="136">
        <f>IF(N280="základní",J280,0)</f>
        <v>0</v>
      </c>
      <c r="BF280" s="136">
        <f>IF(N280="snížená",J280,0)</f>
        <v>0</v>
      </c>
      <c r="BG280" s="136">
        <f>IF(N280="zákl. přenesená",J280,0)</f>
        <v>0</v>
      </c>
      <c r="BH280" s="136">
        <f>IF(N280="sníž. přenesená",J280,0)</f>
        <v>0</v>
      </c>
      <c r="BI280" s="136">
        <f>IF(N280="nulová",J280,0)</f>
        <v>0</v>
      </c>
      <c r="BJ280" s="18" t="s">
        <v>78</v>
      </c>
      <c r="BK280" s="136">
        <f>ROUND(I280*H280,2)</f>
        <v>0</v>
      </c>
      <c r="BL280" s="18" t="s">
        <v>246</v>
      </c>
      <c r="BM280" s="135" t="s">
        <v>416</v>
      </c>
    </row>
    <row r="281" spans="2:65" s="1" customFormat="1">
      <c r="B281" s="33"/>
      <c r="D281" s="137" t="s">
        <v>141</v>
      </c>
      <c r="F281" s="138" t="s">
        <v>417</v>
      </c>
      <c r="I281" s="139"/>
      <c r="L281" s="33"/>
      <c r="M281" s="140"/>
      <c r="T281" s="54"/>
      <c r="AT281" s="18" t="s">
        <v>141</v>
      </c>
      <c r="AU281" s="18" t="s">
        <v>82</v>
      </c>
    </row>
    <row r="282" spans="2:65" s="1" customFormat="1" ht="19.5">
      <c r="B282" s="33"/>
      <c r="D282" s="142" t="s">
        <v>362</v>
      </c>
      <c r="F282" s="162" t="s">
        <v>418</v>
      </c>
      <c r="I282" s="139"/>
      <c r="L282" s="33"/>
      <c r="M282" s="140"/>
      <c r="T282" s="54"/>
      <c r="AT282" s="18" t="s">
        <v>362</v>
      </c>
      <c r="AU282" s="18" t="s">
        <v>82</v>
      </c>
    </row>
    <row r="283" spans="2:65" s="12" customFormat="1">
      <c r="B283" s="141"/>
      <c r="D283" s="142" t="s">
        <v>143</v>
      </c>
      <c r="E283" s="143" t="s">
        <v>21</v>
      </c>
      <c r="F283" s="144" t="s">
        <v>419</v>
      </c>
      <c r="H283" s="145">
        <v>0.20799999999999999</v>
      </c>
      <c r="I283" s="146"/>
      <c r="L283" s="141"/>
      <c r="M283" s="147"/>
      <c r="T283" s="148"/>
      <c r="AT283" s="143" t="s">
        <v>143</v>
      </c>
      <c r="AU283" s="143" t="s">
        <v>82</v>
      </c>
      <c r="AV283" s="12" t="s">
        <v>82</v>
      </c>
      <c r="AW283" s="12" t="s">
        <v>34</v>
      </c>
      <c r="AX283" s="12" t="s">
        <v>73</v>
      </c>
      <c r="AY283" s="143" t="s">
        <v>131</v>
      </c>
    </row>
    <row r="284" spans="2:65" s="13" customFormat="1">
      <c r="B284" s="149"/>
      <c r="D284" s="142" t="s">
        <v>143</v>
      </c>
      <c r="E284" s="150" t="s">
        <v>21</v>
      </c>
      <c r="F284" s="151" t="s">
        <v>145</v>
      </c>
      <c r="H284" s="152">
        <v>0.20799999999999999</v>
      </c>
      <c r="I284" s="153"/>
      <c r="L284" s="149"/>
      <c r="M284" s="154"/>
      <c r="T284" s="155"/>
      <c r="AT284" s="150" t="s">
        <v>143</v>
      </c>
      <c r="AU284" s="150" t="s">
        <v>82</v>
      </c>
      <c r="AV284" s="13" t="s">
        <v>139</v>
      </c>
      <c r="AW284" s="13" t="s">
        <v>34</v>
      </c>
      <c r="AX284" s="13" t="s">
        <v>78</v>
      </c>
      <c r="AY284" s="150" t="s">
        <v>131</v>
      </c>
    </row>
    <row r="285" spans="2:65" s="1" customFormat="1" ht="16.5" customHeight="1">
      <c r="B285" s="33"/>
      <c r="C285" s="170" t="s">
        <v>420</v>
      </c>
      <c r="D285" s="170" t="s">
        <v>421</v>
      </c>
      <c r="E285" s="171" t="s">
        <v>422</v>
      </c>
      <c r="F285" s="172" t="s">
        <v>423</v>
      </c>
      <c r="G285" s="173" t="s">
        <v>158</v>
      </c>
      <c r="H285" s="174">
        <v>0.218</v>
      </c>
      <c r="I285" s="175"/>
      <c r="J285" s="176">
        <f>ROUND(I285*H285,2)</f>
        <v>0</v>
      </c>
      <c r="K285" s="172" t="s">
        <v>138</v>
      </c>
      <c r="L285" s="177"/>
      <c r="M285" s="178" t="s">
        <v>21</v>
      </c>
      <c r="N285" s="179" t="s">
        <v>44</v>
      </c>
      <c r="P285" s="133">
        <f>O285*H285</f>
        <v>0</v>
      </c>
      <c r="Q285" s="133">
        <v>9.2999999999999992E-3</v>
      </c>
      <c r="R285" s="133">
        <f>Q285*H285</f>
        <v>2.0273999999999999E-3</v>
      </c>
      <c r="S285" s="133">
        <v>0</v>
      </c>
      <c r="T285" s="134">
        <f>S285*H285</f>
        <v>0</v>
      </c>
      <c r="AR285" s="135" t="s">
        <v>341</v>
      </c>
      <c r="AT285" s="135" t="s">
        <v>421</v>
      </c>
      <c r="AU285" s="135" t="s">
        <v>82</v>
      </c>
      <c r="AY285" s="18" t="s">
        <v>131</v>
      </c>
      <c r="BE285" s="136">
        <f>IF(N285="základní",J285,0)</f>
        <v>0</v>
      </c>
      <c r="BF285" s="136">
        <f>IF(N285="snížená",J285,0)</f>
        <v>0</v>
      </c>
      <c r="BG285" s="136">
        <f>IF(N285="zákl. přenesená",J285,0)</f>
        <v>0</v>
      </c>
      <c r="BH285" s="136">
        <f>IF(N285="sníž. přenesená",J285,0)</f>
        <v>0</v>
      </c>
      <c r="BI285" s="136">
        <f>IF(N285="nulová",J285,0)</f>
        <v>0</v>
      </c>
      <c r="BJ285" s="18" t="s">
        <v>78</v>
      </c>
      <c r="BK285" s="136">
        <f>ROUND(I285*H285,2)</f>
        <v>0</v>
      </c>
      <c r="BL285" s="18" t="s">
        <v>246</v>
      </c>
      <c r="BM285" s="135" t="s">
        <v>424</v>
      </c>
    </row>
    <row r="286" spans="2:65" s="12" customFormat="1">
      <c r="B286" s="141"/>
      <c r="D286" s="142" t="s">
        <v>143</v>
      </c>
      <c r="F286" s="144" t="s">
        <v>425</v>
      </c>
      <c r="H286" s="145">
        <v>0.218</v>
      </c>
      <c r="I286" s="146"/>
      <c r="L286" s="141"/>
      <c r="M286" s="147"/>
      <c r="T286" s="148"/>
      <c r="AT286" s="143" t="s">
        <v>143</v>
      </c>
      <c r="AU286" s="143" t="s">
        <v>82</v>
      </c>
      <c r="AV286" s="12" t="s">
        <v>82</v>
      </c>
      <c r="AW286" s="12" t="s">
        <v>4</v>
      </c>
      <c r="AX286" s="12" t="s">
        <v>78</v>
      </c>
      <c r="AY286" s="143" t="s">
        <v>131</v>
      </c>
    </row>
    <row r="287" spans="2:65" s="1" customFormat="1" ht="24.2" customHeight="1">
      <c r="B287" s="33"/>
      <c r="C287" s="124" t="s">
        <v>426</v>
      </c>
      <c r="D287" s="124" t="s">
        <v>134</v>
      </c>
      <c r="E287" s="125" t="s">
        <v>427</v>
      </c>
      <c r="F287" s="126" t="s">
        <v>428</v>
      </c>
      <c r="G287" s="127" t="s">
        <v>173</v>
      </c>
      <c r="H287" s="128">
        <v>1</v>
      </c>
      <c r="I287" s="129"/>
      <c r="J287" s="130">
        <f>ROUND(I287*H287,2)</f>
        <v>0</v>
      </c>
      <c r="K287" s="126" t="s">
        <v>138</v>
      </c>
      <c r="L287" s="33"/>
      <c r="M287" s="131" t="s">
        <v>21</v>
      </c>
      <c r="N287" s="132" t="s">
        <v>44</v>
      </c>
      <c r="P287" s="133">
        <f>O287*H287</f>
        <v>0</v>
      </c>
      <c r="Q287" s="133">
        <v>3.0000000000000001E-5</v>
      </c>
      <c r="R287" s="133">
        <f>Q287*H287</f>
        <v>3.0000000000000001E-5</v>
      </c>
      <c r="S287" s="133">
        <v>0</v>
      </c>
      <c r="T287" s="134">
        <f>S287*H287</f>
        <v>0</v>
      </c>
      <c r="AR287" s="135" t="s">
        <v>246</v>
      </c>
      <c r="AT287" s="135" t="s">
        <v>134</v>
      </c>
      <c r="AU287" s="135" t="s">
        <v>82</v>
      </c>
      <c r="AY287" s="18" t="s">
        <v>131</v>
      </c>
      <c r="BE287" s="136">
        <f>IF(N287="základní",J287,0)</f>
        <v>0</v>
      </c>
      <c r="BF287" s="136">
        <f>IF(N287="snížená",J287,0)</f>
        <v>0</v>
      </c>
      <c r="BG287" s="136">
        <f>IF(N287="zákl. přenesená",J287,0)</f>
        <v>0</v>
      </c>
      <c r="BH287" s="136">
        <f>IF(N287="sníž. přenesená",J287,0)</f>
        <v>0</v>
      </c>
      <c r="BI287" s="136">
        <f>IF(N287="nulová",J287,0)</f>
        <v>0</v>
      </c>
      <c r="BJ287" s="18" t="s">
        <v>78</v>
      </c>
      <c r="BK287" s="136">
        <f>ROUND(I287*H287,2)</f>
        <v>0</v>
      </c>
      <c r="BL287" s="18" t="s">
        <v>246</v>
      </c>
      <c r="BM287" s="135" t="s">
        <v>429</v>
      </c>
    </row>
    <row r="288" spans="2:65" s="1" customFormat="1">
      <c r="B288" s="33"/>
      <c r="D288" s="137" t="s">
        <v>141</v>
      </c>
      <c r="F288" s="138" t="s">
        <v>430</v>
      </c>
      <c r="I288" s="139"/>
      <c r="L288" s="33"/>
      <c r="M288" s="140"/>
      <c r="T288" s="54"/>
      <c r="AT288" s="18" t="s">
        <v>141</v>
      </c>
      <c r="AU288" s="18" t="s">
        <v>82</v>
      </c>
    </row>
    <row r="289" spans="2:65" s="1" customFormat="1" ht="21.75" customHeight="1">
      <c r="B289" s="33"/>
      <c r="C289" s="124" t="s">
        <v>431</v>
      </c>
      <c r="D289" s="124" t="s">
        <v>134</v>
      </c>
      <c r="E289" s="125" t="s">
        <v>432</v>
      </c>
      <c r="F289" s="126" t="s">
        <v>433</v>
      </c>
      <c r="G289" s="127" t="s">
        <v>173</v>
      </c>
      <c r="H289" s="128">
        <v>1</v>
      </c>
      <c r="I289" s="129"/>
      <c r="J289" s="130">
        <f>ROUND(I289*H289,2)</f>
        <v>0</v>
      </c>
      <c r="K289" s="126" t="s">
        <v>138</v>
      </c>
      <c r="L289" s="33"/>
      <c r="M289" s="131" t="s">
        <v>21</v>
      </c>
      <c r="N289" s="132" t="s">
        <v>44</v>
      </c>
      <c r="P289" s="133">
        <f>O289*H289</f>
        <v>0</v>
      </c>
      <c r="Q289" s="133">
        <v>1.0000000000000001E-5</v>
      </c>
      <c r="R289" s="133">
        <f>Q289*H289</f>
        <v>1.0000000000000001E-5</v>
      </c>
      <c r="S289" s="133">
        <v>0</v>
      </c>
      <c r="T289" s="134">
        <f>S289*H289</f>
        <v>0</v>
      </c>
      <c r="AR289" s="135" t="s">
        <v>246</v>
      </c>
      <c r="AT289" s="135" t="s">
        <v>134</v>
      </c>
      <c r="AU289" s="135" t="s">
        <v>82</v>
      </c>
      <c r="AY289" s="18" t="s">
        <v>131</v>
      </c>
      <c r="BE289" s="136">
        <f>IF(N289="základní",J289,0)</f>
        <v>0</v>
      </c>
      <c r="BF289" s="136">
        <f>IF(N289="snížená",J289,0)</f>
        <v>0</v>
      </c>
      <c r="BG289" s="136">
        <f>IF(N289="zákl. přenesená",J289,0)</f>
        <v>0</v>
      </c>
      <c r="BH289" s="136">
        <f>IF(N289="sníž. přenesená",J289,0)</f>
        <v>0</v>
      </c>
      <c r="BI289" s="136">
        <f>IF(N289="nulová",J289,0)</f>
        <v>0</v>
      </c>
      <c r="BJ289" s="18" t="s">
        <v>78</v>
      </c>
      <c r="BK289" s="136">
        <f>ROUND(I289*H289,2)</f>
        <v>0</v>
      </c>
      <c r="BL289" s="18" t="s">
        <v>246</v>
      </c>
      <c r="BM289" s="135" t="s">
        <v>434</v>
      </c>
    </row>
    <row r="290" spans="2:65" s="1" customFormat="1">
      <c r="B290" s="33"/>
      <c r="D290" s="137" t="s">
        <v>141</v>
      </c>
      <c r="F290" s="138" t="s">
        <v>435</v>
      </c>
      <c r="I290" s="139"/>
      <c r="L290" s="33"/>
      <c r="M290" s="140"/>
      <c r="T290" s="54"/>
      <c r="AT290" s="18" t="s">
        <v>141</v>
      </c>
      <c r="AU290" s="18" t="s">
        <v>82</v>
      </c>
    </row>
    <row r="291" spans="2:65" s="12" customFormat="1">
      <c r="B291" s="141"/>
      <c r="D291" s="142" t="s">
        <v>143</v>
      </c>
      <c r="E291" s="143" t="s">
        <v>21</v>
      </c>
      <c r="F291" s="144" t="s">
        <v>285</v>
      </c>
      <c r="H291" s="145">
        <v>1</v>
      </c>
      <c r="I291" s="146"/>
      <c r="L291" s="141"/>
      <c r="M291" s="147"/>
      <c r="T291" s="148"/>
      <c r="AT291" s="143" t="s">
        <v>143</v>
      </c>
      <c r="AU291" s="143" t="s">
        <v>82</v>
      </c>
      <c r="AV291" s="12" t="s">
        <v>82</v>
      </c>
      <c r="AW291" s="12" t="s">
        <v>34</v>
      </c>
      <c r="AX291" s="12" t="s">
        <v>73</v>
      </c>
      <c r="AY291" s="143" t="s">
        <v>131</v>
      </c>
    </row>
    <row r="292" spans="2:65" s="13" customFormat="1">
      <c r="B292" s="149"/>
      <c r="D292" s="142" t="s">
        <v>143</v>
      </c>
      <c r="E292" s="150" t="s">
        <v>21</v>
      </c>
      <c r="F292" s="151" t="s">
        <v>145</v>
      </c>
      <c r="H292" s="152">
        <v>1</v>
      </c>
      <c r="I292" s="153"/>
      <c r="L292" s="149"/>
      <c r="M292" s="154"/>
      <c r="T292" s="155"/>
      <c r="AT292" s="150" t="s">
        <v>143</v>
      </c>
      <c r="AU292" s="150" t="s">
        <v>82</v>
      </c>
      <c r="AV292" s="13" t="s">
        <v>139</v>
      </c>
      <c r="AW292" s="13" t="s">
        <v>34</v>
      </c>
      <c r="AX292" s="13" t="s">
        <v>78</v>
      </c>
      <c r="AY292" s="150" t="s">
        <v>131</v>
      </c>
    </row>
    <row r="293" spans="2:65" s="1" customFormat="1" ht="16.5" customHeight="1">
      <c r="B293" s="33"/>
      <c r="C293" s="170" t="s">
        <v>436</v>
      </c>
      <c r="D293" s="170" t="s">
        <v>421</v>
      </c>
      <c r="E293" s="171" t="s">
        <v>437</v>
      </c>
      <c r="F293" s="172" t="s">
        <v>438</v>
      </c>
      <c r="G293" s="173" t="s">
        <v>173</v>
      </c>
      <c r="H293" s="174">
        <v>1</v>
      </c>
      <c r="I293" s="175"/>
      <c r="J293" s="176">
        <f>ROUND(I293*H293,2)</f>
        <v>0</v>
      </c>
      <c r="K293" s="172" t="s">
        <v>138</v>
      </c>
      <c r="L293" s="177"/>
      <c r="M293" s="178" t="s">
        <v>21</v>
      </c>
      <c r="N293" s="179" t="s">
        <v>44</v>
      </c>
      <c r="P293" s="133">
        <f>O293*H293</f>
        <v>0</v>
      </c>
      <c r="Q293" s="133">
        <v>2.5000000000000001E-3</v>
      </c>
      <c r="R293" s="133">
        <f>Q293*H293</f>
        <v>2.5000000000000001E-3</v>
      </c>
      <c r="S293" s="133">
        <v>0</v>
      </c>
      <c r="T293" s="134">
        <f>S293*H293</f>
        <v>0</v>
      </c>
      <c r="AR293" s="135" t="s">
        <v>341</v>
      </c>
      <c r="AT293" s="135" t="s">
        <v>421</v>
      </c>
      <c r="AU293" s="135" t="s">
        <v>82</v>
      </c>
      <c r="AY293" s="18" t="s">
        <v>131</v>
      </c>
      <c r="BE293" s="136">
        <f>IF(N293="základní",J293,0)</f>
        <v>0</v>
      </c>
      <c r="BF293" s="136">
        <f>IF(N293="snížená",J293,0)</f>
        <v>0</v>
      </c>
      <c r="BG293" s="136">
        <f>IF(N293="zákl. přenesená",J293,0)</f>
        <v>0</v>
      </c>
      <c r="BH293" s="136">
        <f>IF(N293="sníž. přenesená",J293,0)</f>
        <v>0</v>
      </c>
      <c r="BI293" s="136">
        <f>IF(N293="nulová",J293,0)</f>
        <v>0</v>
      </c>
      <c r="BJ293" s="18" t="s">
        <v>78</v>
      </c>
      <c r="BK293" s="136">
        <f>ROUND(I293*H293,2)</f>
        <v>0</v>
      </c>
      <c r="BL293" s="18" t="s">
        <v>246</v>
      </c>
      <c r="BM293" s="135" t="s">
        <v>439</v>
      </c>
    </row>
    <row r="294" spans="2:65" s="1" customFormat="1" ht="16.5" customHeight="1">
      <c r="B294" s="33"/>
      <c r="C294" s="124" t="s">
        <v>440</v>
      </c>
      <c r="D294" s="124" t="s">
        <v>134</v>
      </c>
      <c r="E294" s="125" t="s">
        <v>441</v>
      </c>
      <c r="F294" s="126" t="s">
        <v>442</v>
      </c>
      <c r="G294" s="127" t="s">
        <v>173</v>
      </c>
      <c r="H294" s="128">
        <v>1</v>
      </c>
      <c r="I294" s="129"/>
      <c r="J294" s="130">
        <f>ROUND(I294*H294,2)</f>
        <v>0</v>
      </c>
      <c r="K294" s="126" t="s">
        <v>138</v>
      </c>
      <c r="L294" s="33"/>
      <c r="M294" s="131" t="s">
        <v>21</v>
      </c>
      <c r="N294" s="132" t="s">
        <v>44</v>
      </c>
      <c r="P294" s="133">
        <f>O294*H294</f>
        <v>0</v>
      </c>
      <c r="Q294" s="133">
        <v>1.0000000000000001E-5</v>
      </c>
      <c r="R294" s="133">
        <f>Q294*H294</f>
        <v>1.0000000000000001E-5</v>
      </c>
      <c r="S294" s="133">
        <v>0</v>
      </c>
      <c r="T294" s="134">
        <f>S294*H294</f>
        <v>0</v>
      </c>
      <c r="AR294" s="135" t="s">
        <v>246</v>
      </c>
      <c r="AT294" s="135" t="s">
        <v>134</v>
      </c>
      <c r="AU294" s="135" t="s">
        <v>82</v>
      </c>
      <c r="AY294" s="18" t="s">
        <v>131</v>
      </c>
      <c r="BE294" s="136">
        <f>IF(N294="základní",J294,0)</f>
        <v>0</v>
      </c>
      <c r="BF294" s="136">
        <f>IF(N294="snížená",J294,0)</f>
        <v>0</v>
      </c>
      <c r="BG294" s="136">
        <f>IF(N294="zákl. přenesená",J294,0)</f>
        <v>0</v>
      </c>
      <c r="BH294" s="136">
        <f>IF(N294="sníž. přenesená",J294,0)</f>
        <v>0</v>
      </c>
      <c r="BI294" s="136">
        <f>IF(N294="nulová",J294,0)</f>
        <v>0</v>
      </c>
      <c r="BJ294" s="18" t="s">
        <v>78</v>
      </c>
      <c r="BK294" s="136">
        <f>ROUND(I294*H294,2)</f>
        <v>0</v>
      </c>
      <c r="BL294" s="18" t="s">
        <v>246</v>
      </c>
      <c r="BM294" s="135" t="s">
        <v>443</v>
      </c>
    </row>
    <row r="295" spans="2:65" s="1" customFormat="1">
      <c r="B295" s="33"/>
      <c r="D295" s="137" t="s">
        <v>141</v>
      </c>
      <c r="F295" s="138" t="s">
        <v>444</v>
      </c>
      <c r="I295" s="139"/>
      <c r="L295" s="33"/>
      <c r="M295" s="140"/>
      <c r="T295" s="54"/>
      <c r="AT295" s="18" t="s">
        <v>141</v>
      </c>
      <c r="AU295" s="18" t="s">
        <v>82</v>
      </c>
    </row>
    <row r="296" spans="2:65" s="12" customFormat="1">
      <c r="B296" s="141"/>
      <c r="D296" s="142" t="s">
        <v>143</v>
      </c>
      <c r="E296" s="143" t="s">
        <v>21</v>
      </c>
      <c r="F296" s="144" t="s">
        <v>285</v>
      </c>
      <c r="H296" s="145">
        <v>1</v>
      </c>
      <c r="I296" s="146"/>
      <c r="L296" s="141"/>
      <c r="M296" s="147"/>
      <c r="T296" s="148"/>
      <c r="AT296" s="143" t="s">
        <v>143</v>
      </c>
      <c r="AU296" s="143" t="s">
        <v>82</v>
      </c>
      <c r="AV296" s="12" t="s">
        <v>82</v>
      </c>
      <c r="AW296" s="12" t="s">
        <v>34</v>
      </c>
      <c r="AX296" s="12" t="s">
        <v>73</v>
      </c>
      <c r="AY296" s="143" t="s">
        <v>131</v>
      </c>
    </row>
    <row r="297" spans="2:65" s="13" customFormat="1">
      <c r="B297" s="149"/>
      <c r="D297" s="142" t="s">
        <v>143</v>
      </c>
      <c r="E297" s="150" t="s">
        <v>21</v>
      </c>
      <c r="F297" s="151" t="s">
        <v>145</v>
      </c>
      <c r="H297" s="152">
        <v>1</v>
      </c>
      <c r="I297" s="153"/>
      <c r="L297" s="149"/>
      <c r="M297" s="154"/>
      <c r="T297" s="155"/>
      <c r="AT297" s="150" t="s">
        <v>143</v>
      </c>
      <c r="AU297" s="150" t="s">
        <v>82</v>
      </c>
      <c r="AV297" s="13" t="s">
        <v>139</v>
      </c>
      <c r="AW297" s="13" t="s">
        <v>34</v>
      </c>
      <c r="AX297" s="13" t="s">
        <v>78</v>
      </c>
      <c r="AY297" s="150" t="s">
        <v>131</v>
      </c>
    </row>
    <row r="298" spans="2:65" s="1" customFormat="1" ht="16.5" customHeight="1">
      <c r="B298" s="33"/>
      <c r="C298" s="170" t="s">
        <v>445</v>
      </c>
      <c r="D298" s="170" t="s">
        <v>421</v>
      </c>
      <c r="E298" s="171" t="s">
        <v>446</v>
      </c>
      <c r="F298" s="172" t="s">
        <v>447</v>
      </c>
      <c r="G298" s="173" t="s">
        <v>173</v>
      </c>
      <c r="H298" s="174">
        <v>1</v>
      </c>
      <c r="I298" s="175"/>
      <c r="J298" s="176">
        <f>ROUND(I298*H298,2)</f>
        <v>0</v>
      </c>
      <c r="K298" s="172" t="s">
        <v>138</v>
      </c>
      <c r="L298" s="177"/>
      <c r="M298" s="178" t="s">
        <v>21</v>
      </c>
      <c r="N298" s="179" t="s">
        <v>44</v>
      </c>
      <c r="P298" s="133">
        <f>O298*H298</f>
        <v>0</v>
      </c>
      <c r="Q298" s="133">
        <v>6.7000000000000002E-3</v>
      </c>
      <c r="R298" s="133">
        <f>Q298*H298</f>
        <v>6.7000000000000002E-3</v>
      </c>
      <c r="S298" s="133">
        <v>0</v>
      </c>
      <c r="T298" s="134">
        <f>S298*H298</f>
        <v>0</v>
      </c>
      <c r="AR298" s="135" t="s">
        <v>341</v>
      </c>
      <c r="AT298" s="135" t="s">
        <v>421</v>
      </c>
      <c r="AU298" s="135" t="s">
        <v>82</v>
      </c>
      <c r="AY298" s="18" t="s">
        <v>131</v>
      </c>
      <c r="BE298" s="136">
        <f>IF(N298="základní",J298,0)</f>
        <v>0</v>
      </c>
      <c r="BF298" s="136">
        <f>IF(N298="snížená",J298,0)</f>
        <v>0</v>
      </c>
      <c r="BG298" s="136">
        <f>IF(N298="zákl. přenesená",J298,0)</f>
        <v>0</v>
      </c>
      <c r="BH298" s="136">
        <f>IF(N298="sníž. přenesená",J298,0)</f>
        <v>0</v>
      </c>
      <c r="BI298" s="136">
        <f>IF(N298="nulová",J298,0)</f>
        <v>0</v>
      </c>
      <c r="BJ298" s="18" t="s">
        <v>78</v>
      </c>
      <c r="BK298" s="136">
        <f>ROUND(I298*H298,2)</f>
        <v>0</v>
      </c>
      <c r="BL298" s="18" t="s">
        <v>246</v>
      </c>
      <c r="BM298" s="135" t="s">
        <v>448</v>
      </c>
    </row>
    <row r="299" spans="2:65" s="12" customFormat="1">
      <c r="B299" s="141"/>
      <c r="D299" s="142" t="s">
        <v>143</v>
      </c>
      <c r="E299" s="143" t="s">
        <v>21</v>
      </c>
      <c r="F299" s="144" t="s">
        <v>285</v>
      </c>
      <c r="H299" s="145">
        <v>1</v>
      </c>
      <c r="I299" s="146"/>
      <c r="L299" s="141"/>
      <c r="M299" s="147"/>
      <c r="T299" s="148"/>
      <c r="AT299" s="143" t="s">
        <v>143</v>
      </c>
      <c r="AU299" s="143" t="s">
        <v>82</v>
      </c>
      <c r="AV299" s="12" t="s">
        <v>82</v>
      </c>
      <c r="AW299" s="12" t="s">
        <v>34</v>
      </c>
      <c r="AX299" s="12" t="s">
        <v>73</v>
      </c>
      <c r="AY299" s="143" t="s">
        <v>131</v>
      </c>
    </row>
    <row r="300" spans="2:65" s="13" customFormat="1">
      <c r="B300" s="149"/>
      <c r="D300" s="142" t="s">
        <v>143</v>
      </c>
      <c r="E300" s="150" t="s">
        <v>21</v>
      </c>
      <c r="F300" s="151" t="s">
        <v>145</v>
      </c>
      <c r="H300" s="152">
        <v>1</v>
      </c>
      <c r="I300" s="153"/>
      <c r="L300" s="149"/>
      <c r="M300" s="154"/>
      <c r="T300" s="155"/>
      <c r="AT300" s="150" t="s">
        <v>143</v>
      </c>
      <c r="AU300" s="150" t="s">
        <v>82</v>
      </c>
      <c r="AV300" s="13" t="s">
        <v>139</v>
      </c>
      <c r="AW300" s="13" t="s">
        <v>34</v>
      </c>
      <c r="AX300" s="13" t="s">
        <v>78</v>
      </c>
      <c r="AY300" s="150" t="s">
        <v>131</v>
      </c>
    </row>
    <row r="301" spans="2:65" s="1" customFormat="1" ht="37.9" customHeight="1">
      <c r="B301" s="33"/>
      <c r="C301" s="124" t="s">
        <v>449</v>
      </c>
      <c r="D301" s="124" t="s">
        <v>134</v>
      </c>
      <c r="E301" s="125" t="s">
        <v>450</v>
      </c>
      <c r="F301" s="126" t="s">
        <v>451</v>
      </c>
      <c r="G301" s="127" t="s">
        <v>148</v>
      </c>
      <c r="H301" s="128">
        <v>0.51400000000000001</v>
      </c>
      <c r="I301" s="129"/>
      <c r="J301" s="130">
        <f>ROUND(I301*H301,2)</f>
        <v>0</v>
      </c>
      <c r="K301" s="126" t="s">
        <v>138</v>
      </c>
      <c r="L301" s="33"/>
      <c r="M301" s="131" t="s">
        <v>21</v>
      </c>
      <c r="N301" s="132" t="s">
        <v>44</v>
      </c>
      <c r="P301" s="133">
        <f>O301*H301</f>
        <v>0</v>
      </c>
      <c r="Q301" s="133">
        <v>0</v>
      </c>
      <c r="R301" s="133">
        <f>Q301*H301</f>
        <v>0</v>
      </c>
      <c r="S301" s="133">
        <v>0</v>
      </c>
      <c r="T301" s="134">
        <f>S301*H301</f>
        <v>0</v>
      </c>
      <c r="AR301" s="135" t="s">
        <v>246</v>
      </c>
      <c r="AT301" s="135" t="s">
        <v>134</v>
      </c>
      <c r="AU301" s="135" t="s">
        <v>82</v>
      </c>
      <c r="AY301" s="18" t="s">
        <v>131</v>
      </c>
      <c r="BE301" s="136">
        <f>IF(N301="základní",J301,0)</f>
        <v>0</v>
      </c>
      <c r="BF301" s="136">
        <f>IF(N301="snížená",J301,0)</f>
        <v>0</v>
      </c>
      <c r="BG301" s="136">
        <f>IF(N301="zákl. přenesená",J301,0)</f>
        <v>0</v>
      </c>
      <c r="BH301" s="136">
        <f>IF(N301="sníž. přenesená",J301,0)</f>
        <v>0</v>
      </c>
      <c r="BI301" s="136">
        <f>IF(N301="nulová",J301,0)</f>
        <v>0</v>
      </c>
      <c r="BJ301" s="18" t="s">
        <v>78</v>
      </c>
      <c r="BK301" s="136">
        <f>ROUND(I301*H301,2)</f>
        <v>0</v>
      </c>
      <c r="BL301" s="18" t="s">
        <v>246</v>
      </c>
      <c r="BM301" s="135" t="s">
        <v>452</v>
      </c>
    </row>
    <row r="302" spans="2:65" s="1" customFormat="1">
      <c r="B302" s="33"/>
      <c r="D302" s="137" t="s">
        <v>141</v>
      </c>
      <c r="F302" s="138" t="s">
        <v>453</v>
      </c>
      <c r="I302" s="139"/>
      <c r="L302" s="33"/>
      <c r="M302" s="140"/>
      <c r="T302" s="54"/>
      <c r="AT302" s="18" t="s">
        <v>141</v>
      </c>
      <c r="AU302" s="18" t="s">
        <v>82</v>
      </c>
    </row>
    <row r="303" spans="2:65" s="11" customFormat="1" ht="22.9" customHeight="1">
      <c r="B303" s="112"/>
      <c r="D303" s="113" t="s">
        <v>72</v>
      </c>
      <c r="E303" s="122" t="s">
        <v>454</v>
      </c>
      <c r="F303" s="122" t="s">
        <v>455</v>
      </c>
      <c r="I303" s="115"/>
      <c r="J303" s="123">
        <f>BK303</f>
        <v>0</v>
      </c>
      <c r="L303" s="112"/>
      <c r="M303" s="117"/>
      <c r="P303" s="118">
        <f>SUM(P304:P307)</f>
        <v>0</v>
      </c>
      <c r="R303" s="118">
        <f>SUM(R304:R307)</f>
        <v>0.1</v>
      </c>
      <c r="T303" s="119">
        <f>SUM(T304:T307)</f>
        <v>0</v>
      </c>
      <c r="AR303" s="113" t="s">
        <v>82</v>
      </c>
      <c r="AT303" s="120" t="s">
        <v>72</v>
      </c>
      <c r="AU303" s="120" t="s">
        <v>78</v>
      </c>
      <c r="AY303" s="113" t="s">
        <v>131</v>
      </c>
      <c r="BK303" s="121">
        <f>SUM(BK304:BK307)</f>
        <v>0</v>
      </c>
    </row>
    <row r="304" spans="2:65" s="1" customFormat="1" ht="24.2" customHeight="1">
      <c r="B304" s="33"/>
      <c r="C304" s="124" t="s">
        <v>456</v>
      </c>
      <c r="D304" s="124" t="s">
        <v>134</v>
      </c>
      <c r="E304" s="125" t="s">
        <v>457</v>
      </c>
      <c r="F304" s="126" t="s">
        <v>458</v>
      </c>
      <c r="G304" s="127" t="s">
        <v>173</v>
      </c>
      <c r="H304" s="128">
        <v>1</v>
      </c>
      <c r="I304" s="129"/>
      <c r="J304" s="130">
        <f>ROUND(I304*H304,2)</f>
        <v>0</v>
      </c>
      <c r="K304" s="126" t="s">
        <v>21</v>
      </c>
      <c r="L304" s="33"/>
      <c r="M304" s="131" t="s">
        <v>21</v>
      </c>
      <c r="N304" s="132" t="s">
        <v>44</v>
      </c>
      <c r="P304" s="133">
        <f>O304*H304</f>
        <v>0</v>
      </c>
      <c r="Q304" s="133">
        <v>0.1</v>
      </c>
      <c r="R304" s="133">
        <f>Q304*H304</f>
        <v>0.1</v>
      </c>
      <c r="S304" s="133">
        <v>0</v>
      </c>
      <c r="T304" s="134">
        <f>S304*H304</f>
        <v>0</v>
      </c>
      <c r="AR304" s="135" t="s">
        <v>246</v>
      </c>
      <c r="AT304" s="135" t="s">
        <v>134</v>
      </c>
      <c r="AU304" s="135" t="s">
        <v>82</v>
      </c>
      <c r="AY304" s="18" t="s">
        <v>131</v>
      </c>
      <c r="BE304" s="136">
        <f>IF(N304="základní",J304,0)</f>
        <v>0</v>
      </c>
      <c r="BF304" s="136">
        <f>IF(N304="snížená",J304,0)</f>
        <v>0</v>
      </c>
      <c r="BG304" s="136">
        <f>IF(N304="zákl. přenesená",J304,0)</f>
        <v>0</v>
      </c>
      <c r="BH304" s="136">
        <f>IF(N304="sníž. přenesená",J304,0)</f>
        <v>0</v>
      </c>
      <c r="BI304" s="136">
        <f>IF(N304="nulová",J304,0)</f>
        <v>0</v>
      </c>
      <c r="BJ304" s="18" t="s">
        <v>78</v>
      </c>
      <c r="BK304" s="136">
        <f>ROUND(I304*H304,2)</f>
        <v>0</v>
      </c>
      <c r="BL304" s="18" t="s">
        <v>246</v>
      </c>
      <c r="BM304" s="135" t="s">
        <v>459</v>
      </c>
    </row>
    <row r="305" spans="2:65" s="1" customFormat="1" ht="58.5">
      <c r="B305" s="33"/>
      <c r="D305" s="142" t="s">
        <v>362</v>
      </c>
      <c r="F305" s="162" t="s">
        <v>460</v>
      </c>
      <c r="I305" s="139"/>
      <c r="L305" s="33"/>
      <c r="M305" s="140"/>
      <c r="T305" s="54"/>
      <c r="AT305" s="18" t="s">
        <v>362</v>
      </c>
      <c r="AU305" s="18" t="s">
        <v>82</v>
      </c>
    </row>
    <row r="306" spans="2:65" s="12" customFormat="1">
      <c r="B306" s="141"/>
      <c r="D306" s="142" t="s">
        <v>143</v>
      </c>
      <c r="E306" s="143" t="s">
        <v>21</v>
      </c>
      <c r="F306" s="144" t="s">
        <v>285</v>
      </c>
      <c r="H306" s="145">
        <v>1</v>
      </c>
      <c r="I306" s="146"/>
      <c r="L306" s="141"/>
      <c r="M306" s="147"/>
      <c r="T306" s="148"/>
      <c r="AT306" s="143" t="s">
        <v>143</v>
      </c>
      <c r="AU306" s="143" t="s">
        <v>82</v>
      </c>
      <c r="AV306" s="12" t="s">
        <v>82</v>
      </c>
      <c r="AW306" s="12" t="s">
        <v>34</v>
      </c>
      <c r="AX306" s="12" t="s">
        <v>73</v>
      </c>
      <c r="AY306" s="143" t="s">
        <v>131</v>
      </c>
    </row>
    <row r="307" spans="2:65" s="13" customFormat="1">
      <c r="B307" s="149"/>
      <c r="D307" s="142" t="s">
        <v>143</v>
      </c>
      <c r="E307" s="150" t="s">
        <v>21</v>
      </c>
      <c r="F307" s="151" t="s">
        <v>145</v>
      </c>
      <c r="H307" s="152">
        <v>1</v>
      </c>
      <c r="I307" s="153"/>
      <c r="L307" s="149"/>
      <c r="M307" s="154"/>
      <c r="T307" s="155"/>
      <c r="AT307" s="150" t="s">
        <v>143</v>
      </c>
      <c r="AU307" s="150" t="s">
        <v>82</v>
      </c>
      <c r="AV307" s="13" t="s">
        <v>139</v>
      </c>
      <c r="AW307" s="13" t="s">
        <v>34</v>
      </c>
      <c r="AX307" s="13" t="s">
        <v>78</v>
      </c>
      <c r="AY307" s="150" t="s">
        <v>131</v>
      </c>
    </row>
    <row r="308" spans="2:65" s="11" customFormat="1" ht="22.9" customHeight="1">
      <c r="B308" s="112"/>
      <c r="D308" s="113" t="s">
        <v>72</v>
      </c>
      <c r="E308" s="122" t="s">
        <v>461</v>
      </c>
      <c r="F308" s="122" t="s">
        <v>462</v>
      </c>
      <c r="I308" s="115"/>
      <c r="J308" s="123">
        <f>BK308</f>
        <v>0</v>
      </c>
      <c r="L308" s="112"/>
      <c r="M308" s="117"/>
      <c r="P308" s="118">
        <f>SUM(P309:P312)</f>
        <v>0</v>
      </c>
      <c r="R308" s="118">
        <f>SUM(R309:R312)</f>
        <v>1.64E-3</v>
      </c>
      <c r="T308" s="119">
        <f>SUM(T309:T312)</f>
        <v>0</v>
      </c>
      <c r="AR308" s="113" t="s">
        <v>82</v>
      </c>
      <c r="AT308" s="120" t="s">
        <v>72</v>
      </c>
      <c r="AU308" s="120" t="s">
        <v>78</v>
      </c>
      <c r="AY308" s="113" t="s">
        <v>131</v>
      </c>
      <c r="BK308" s="121">
        <f>SUM(BK309:BK312)</f>
        <v>0</v>
      </c>
    </row>
    <row r="309" spans="2:65" s="1" customFormat="1" ht="16.5" customHeight="1">
      <c r="B309" s="33"/>
      <c r="C309" s="124" t="s">
        <v>463</v>
      </c>
      <c r="D309" s="124" t="s">
        <v>134</v>
      </c>
      <c r="E309" s="125" t="s">
        <v>464</v>
      </c>
      <c r="F309" s="126" t="s">
        <v>465</v>
      </c>
      <c r="G309" s="127" t="s">
        <v>173</v>
      </c>
      <c r="H309" s="128">
        <v>1</v>
      </c>
      <c r="I309" s="129"/>
      <c r="J309" s="130">
        <f>ROUND(I309*H309,2)</f>
        <v>0</v>
      </c>
      <c r="K309" s="126" t="s">
        <v>138</v>
      </c>
      <c r="L309" s="33"/>
      <c r="M309" s="131" t="s">
        <v>21</v>
      </c>
      <c r="N309" s="132" t="s">
        <v>44</v>
      </c>
      <c r="P309" s="133">
        <f>O309*H309</f>
        <v>0</v>
      </c>
      <c r="Q309" s="133">
        <v>0</v>
      </c>
      <c r="R309" s="133">
        <f>Q309*H309</f>
        <v>0</v>
      </c>
      <c r="S309" s="133">
        <v>0</v>
      </c>
      <c r="T309" s="134">
        <f>S309*H309</f>
        <v>0</v>
      </c>
      <c r="AR309" s="135" t="s">
        <v>246</v>
      </c>
      <c r="AT309" s="135" t="s">
        <v>134</v>
      </c>
      <c r="AU309" s="135" t="s">
        <v>82</v>
      </c>
      <c r="AY309" s="18" t="s">
        <v>131</v>
      </c>
      <c r="BE309" s="136">
        <f>IF(N309="základní",J309,0)</f>
        <v>0</v>
      </c>
      <c r="BF309" s="136">
        <f>IF(N309="snížená",J309,0)</f>
        <v>0</v>
      </c>
      <c r="BG309" s="136">
        <f>IF(N309="zákl. přenesená",J309,0)</f>
        <v>0</v>
      </c>
      <c r="BH309" s="136">
        <f>IF(N309="sníž. přenesená",J309,0)</f>
        <v>0</v>
      </c>
      <c r="BI309" s="136">
        <f>IF(N309="nulová",J309,0)</f>
        <v>0</v>
      </c>
      <c r="BJ309" s="18" t="s">
        <v>78</v>
      </c>
      <c r="BK309" s="136">
        <f>ROUND(I309*H309,2)</f>
        <v>0</v>
      </c>
      <c r="BL309" s="18" t="s">
        <v>246</v>
      </c>
      <c r="BM309" s="135" t="s">
        <v>466</v>
      </c>
    </row>
    <row r="310" spans="2:65" s="1" customFormat="1">
      <c r="B310" s="33"/>
      <c r="D310" s="137" t="s">
        <v>141</v>
      </c>
      <c r="F310" s="138" t="s">
        <v>467</v>
      </c>
      <c r="I310" s="139"/>
      <c r="L310" s="33"/>
      <c r="M310" s="140"/>
      <c r="T310" s="54"/>
      <c r="AT310" s="18" t="s">
        <v>141</v>
      </c>
      <c r="AU310" s="18" t="s">
        <v>82</v>
      </c>
    </row>
    <row r="311" spans="2:65" s="12" customFormat="1">
      <c r="B311" s="141"/>
      <c r="D311" s="142" t="s">
        <v>143</v>
      </c>
      <c r="E311" s="143" t="s">
        <v>21</v>
      </c>
      <c r="F311" s="144" t="s">
        <v>78</v>
      </c>
      <c r="H311" s="145">
        <v>1</v>
      </c>
      <c r="I311" s="146"/>
      <c r="L311" s="141"/>
      <c r="M311" s="147"/>
      <c r="T311" s="148"/>
      <c r="AT311" s="143" t="s">
        <v>143</v>
      </c>
      <c r="AU311" s="143" t="s">
        <v>82</v>
      </c>
      <c r="AV311" s="12" t="s">
        <v>82</v>
      </c>
      <c r="AW311" s="12" t="s">
        <v>34</v>
      </c>
      <c r="AX311" s="12" t="s">
        <v>78</v>
      </c>
      <c r="AY311" s="143" t="s">
        <v>131</v>
      </c>
    </row>
    <row r="312" spans="2:65" s="1" customFormat="1" ht="16.5" customHeight="1">
      <c r="B312" s="33"/>
      <c r="C312" s="170" t="s">
        <v>468</v>
      </c>
      <c r="D312" s="170" t="s">
        <v>421</v>
      </c>
      <c r="E312" s="171" t="s">
        <v>469</v>
      </c>
      <c r="F312" s="172" t="s">
        <v>470</v>
      </c>
      <c r="G312" s="173" t="s">
        <v>173</v>
      </c>
      <c r="H312" s="174">
        <v>1</v>
      </c>
      <c r="I312" s="175"/>
      <c r="J312" s="176">
        <f>ROUND(I312*H312,2)</f>
        <v>0</v>
      </c>
      <c r="K312" s="172" t="s">
        <v>21</v>
      </c>
      <c r="L312" s="177"/>
      <c r="M312" s="178" t="s">
        <v>21</v>
      </c>
      <c r="N312" s="179" t="s">
        <v>44</v>
      </c>
      <c r="P312" s="133">
        <f>O312*H312</f>
        <v>0</v>
      </c>
      <c r="Q312" s="133">
        <v>1.64E-3</v>
      </c>
      <c r="R312" s="133">
        <f>Q312*H312</f>
        <v>1.64E-3</v>
      </c>
      <c r="S312" s="133">
        <v>0</v>
      </c>
      <c r="T312" s="134">
        <f>S312*H312</f>
        <v>0</v>
      </c>
      <c r="AR312" s="135" t="s">
        <v>341</v>
      </c>
      <c r="AT312" s="135" t="s">
        <v>421</v>
      </c>
      <c r="AU312" s="135" t="s">
        <v>82</v>
      </c>
      <c r="AY312" s="18" t="s">
        <v>131</v>
      </c>
      <c r="BE312" s="136">
        <f>IF(N312="základní",J312,0)</f>
        <v>0</v>
      </c>
      <c r="BF312" s="136">
        <f>IF(N312="snížená",J312,0)</f>
        <v>0</v>
      </c>
      <c r="BG312" s="136">
        <f>IF(N312="zákl. přenesená",J312,0)</f>
        <v>0</v>
      </c>
      <c r="BH312" s="136">
        <f>IF(N312="sníž. přenesená",J312,0)</f>
        <v>0</v>
      </c>
      <c r="BI312" s="136">
        <f>IF(N312="nulová",J312,0)</f>
        <v>0</v>
      </c>
      <c r="BJ312" s="18" t="s">
        <v>78</v>
      </c>
      <c r="BK312" s="136">
        <f>ROUND(I312*H312,2)</f>
        <v>0</v>
      </c>
      <c r="BL312" s="18" t="s">
        <v>246</v>
      </c>
      <c r="BM312" s="135" t="s">
        <v>471</v>
      </c>
    </row>
    <row r="313" spans="2:65" s="11" customFormat="1" ht="22.9" customHeight="1">
      <c r="B313" s="112"/>
      <c r="D313" s="113" t="s">
        <v>72</v>
      </c>
      <c r="E313" s="122" t="s">
        <v>472</v>
      </c>
      <c r="F313" s="122" t="s">
        <v>473</v>
      </c>
      <c r="I313" s="115"/>
      <c r="J313" s="123">
        <f>BK313</f>
        <v>0</v>
      </c>
      <c r="L313" s="112"/>
      <c r="M313" s="117"/>
      <c r="P313" s="118">
        <f>SUM(P314:P337)</f>
        <v>0</v>
      </c>
      <c r="R313" s="118">
        <f>SUM(R314:R337)</f>
        <v>0</v>
      </c>
      <c r="T313" s="119">
        <f>SUM(T314:T337)</f>
        <v>0</v>
      </c>
      <c r="AR313" s="113" t="s">
        <v>82</v>
      </c>
      <c r="AT313" s="120" t="s">
        <v>72</v>
      </c>
      <c r="AU313" s="120" t="s">
        <v>78</v>
      </c>
      <c r="AY313" s="113" t="s">
        <v>131</v>
      </c>
      <c r="BK313" s="121">
        <f>SUM(BK314:BK337)</f>
        <v>0</v>
      </c>
    </row>
    <row r="314" spans="2:65" s="1" customFormat="1" ht="24.2" customHeight="1">
      <c r="B314" s="33"/>
      <c r="C314" s="124" t="s">
        <v>474</v>
      </c>
      <c r="D314" s="124" t="s">
        <v>134</v>
      </c>
      <c r="E314" s="125" t="s">
        <v>475</v>
      </c>
      <c r="F314" s="126" t="s">
        <v>476</v>
      </c>
      <c r="G314" s="127" t="s">
        <v>173</v>
      </c>
      <c r="H314" s="128">
        <v>1</v>
      </c>
      <c r="I314" s="129"/>
      <c r="J314" s="130">
        <f>ROUND(I314*H314,2)</f>
        <v>0</v>
      </c>
      <c r="K314" s="126" t="s">
        <v>21</v>
      </c>
      <c r="L314" s="33"/>
      <c r="M314" s="131" t="s">
        <v>21</v>
      </c>
      <c r="N314" s="132" t="s">
        <v>44</v>
      </c>
      <c r="P314" s="133">
        <f>O314*H314</f>
        <v>0</v>
      </c>
      <c r="Q314" s="133">
        <v>0</v>
      </c>
      <c r="R314" s="133">
        <f>Q314*H314</f>
        <v>0</v>
      </c>
      <c r="S314" s="133">
        <v>0</v>
      </c>
      <c r="T314" s="134">
        <f>S314*H314</f>
        <v>0</v>
      </c>
      <c r="AR314" s="135" t="s">
        <v>246</v>
      </c>
      <c r="AT314" s="135" t="s">
        <v>134</v>
      </c>
      <c r="AU314" s="135" t="s">
        <v>82</v>
      </c>
      <c r="AY314" s="18" t="s">
        <v>131</v>
      </c>
      <c r="BE314" s="136">
        <f>IF(N314="základní",J314,0)</f>
        <v>0</v>
      </c>
      <c r="BF314" s="136">
        <f>IF(N314="snížená",J314,0)</f>
        <v>0</v>
      </c>
      <c r="BG314" s="136">
        <f>IF(N314="zákl. přenesená",J314,0)</f>
        <v>0</v>
      </c>
      <c r="BH314" s="136">
        <f>IF(N314="sníž. přenesená",J314,0)</f>
        <v>0</v>
      </c>
      <c r="BI314" s="136">
        <f>IF(N314="nulová",J314,0)</f>
        <v>0</v>
      </c>
      <c r="BJ314" s="18" t="s">
        <v>78</v>
      </c>
      <c r="BK314" s="136">
        <f>ROUND(I314*H314,2)</f>
        <v>0</v>
      </c>
      <c r="BL314" s="18" t="s">
        <v>246</v>
      </c>
      <c r="BM314" s="135" t="s">
        <v>477</v>
      </c>
    </row>
    <row r="315" spans="2:65" s="12" customFormat="1">
      <c r="B315" s="141"/>
      <c r="D315" s="142" t="s">
        <v>143</v>
      </c>
      <c r="E315" s="143" t="s">
        <v>21</v>
      </c>
      <c r="F315" s="144" t="s">
        <v>285</v>
      </c>
      <c r="H315" s="145">
        <v>1</v>
      </c>
      <c r="I315" s="146"/>
      <c r="L315" s="141"/>
      <c r="M315" s="147"/>
      <c r="T315" s="148"/>
      <c r="AT315" s="143" t="s">
        <v>143</v>
      </c>
      <c r="AU315" s="143" t="s">
        <v>82</v>
      </c>
      <c r="AV315" s="12" t="s">
        <v>82</v>
      </c>
      <c r="AW315" s="12" t="s">
        <v>34</v>
      </c>
      <c r="AX315" s="12" t="s">
        <v>73</v>
      </c>
      <c r="AY315" s="143" t="s">
        <v>131</v>
      </c>
    </row>
    <row r="316" spans="2:65" s="13" customFormat="1">
      <c r="B316" s="149"/>
      <c r="D316" s="142" t="s">
        <v>143</v>
      </c>
      <c r="E316" s="150" t="s">
        <v>21</v>
      </c>
      <c r="F316" s="151" t="s">
        <v>145</v>
      </c>
      <c r="H316" s="152">
        <v>1</v>
      </c>
      <c r="I316" s="153"/>
      <c r="L316" s="149"/>
      <c r="M316" s="154"/>
      <c r="T316" s="155"/>
      <c r="AT316" s="150" t="s">
        <v>143</v>
      </c>
      <c r="AU316" s="150" t="s">
        <v>82</v>
      </c>
      <c r="AV316" s="13" t="s">
        <v>139</v>
      </c>
      <c r="AW316" s="13" t="s">
        <v>34</v>
      </c>
      <c r="AX316" s="13" t="s">
        <v>78</v>
      </c>
      <c r="AY316" s="150" t="s">
        <v>131</v>
      </c>
    </row>
    <row r="317" spans="2:65" s="1" customFormat="1" ht="21.75" customHeight="1">
      <c r="B317" s="33"/>
      <c r="C317" s="124" t="s">
        <v>478</v>
      </c>
      <c r="D317" s="124" t="s">
        <v>134</v>
      </c>
      <c r="E317" s="125" t="s">
        <v>479</v>
      </c>
      <c r="F317" s="126" t="s">
        <v>480</v>
      </c>
      <c r="G317" s="127" t="s">
        <v>173</v>
      </c>
      <c r="H317" s="128">
        <v>1</v>
      </c>
      <c r="I317" s="129"/>
      <c r="J317" s="130">
        <f>ROUND(I317*H317,2)</f>
        <v>0</v>
      </c>
      <c r="K317" s="126" t="s">
        <v>21</v>
      </c>
      <c r="L317" s="33"/>
      <c r="M317" s="131" t="s">
        <v>21</v>
      </c>
      <c r="N317" s="132" t="s">
        <v>44</v>
      </c>
      <c r="P317" s="133">
        <f>O317*H317</f>
        <v>0</v>
      </c>
      <c r="Q317" s="133">
        <v>0</v>
      </c>
      <c r="R317" s="133">
        <f>Q317*H317</f>
        <v>0</v>
      </c>
      <c r="S317" s="133">
        <v>0</v>
      </c>
      <c r="T317" s="134">
        <f>S317*H317</f>
        <v>0</v>
      </c>
      <c r="AR317" s="135" t="s">
        <v>246</v>
      </c>
      <c r="AT317" s="135" t="s">
        <v>134</v>
      </c>
      <c r="AU317" s="135" t="s">
        <v>82</v>
      </c>
      <c r="AY317" s="18" t="s">
        <v>131</v>
      </c>
      <c r="BE317" s="136">
        <f>IF(N317="základní",J317,0)</f>
        <v>0</v>
      </c>
      <c r="BF317" s="136">
        <f>IF(N317="snížená",J317,0)</f>
        <v>0</v>
      </c>
      <c r="BG317" s="136">
        <f>IF(N317="zákl. přenesená",J317,0)</f>
        <v>0</v>
      </c>
      <c r="BH317" s="136">
        <f>IF(N317="sníž. přenesená",J317,0)</f>
        <v>0</v>
      </c>
      <c r="BI317" s="136">
        <f>IF(N317="nulová",J317,0)</f>
        <v>0</v>
      </c>
      <c r="BJ317" s="18" t="s">
        <v>78</v>
      </c>
      <c r="BK317" s="136">
        <f>ROUND(I317*H317,2)</f>
        <v>0</v>
      </c>
      <c r="BL317" s="18" t="s">
        <v>246</v>
      </c>
      <c r="BM317" s="135" t="s">
        <v>481</v>
      </c>
    </row>
    <row r="318" spans="2:65" s="12" customFormat="1">
      <c r="B318" s="141"/>
      <c r="D318" s="142" t="s">
        <v>143</v>
      </c>
      <c r="E318" s="143" t="s">
        <v>21</v>
      </c>
      <c r="F318" s="144" t="s">
        <v>285</v>
      </c>
      <c r="H318" s="145">
        <v>1</v>
      </c>
      <c r="I318" s="146"/>
      <c r="L318" s="141"/>
      <c r="M318" s="147"/>
      <c r="T318" s="148"/>
      <c r="AT318" s="143" t="s">
        <v>143</v>
      </c>
      <c r="AU318" s="143" t="s">
        <v>82</v>
      </c>
      <c r="AV318" s="12" t="s">
        <v>82</v>
      </c>
      <c r="AW318" s="12" t="s">
        <v>34</v>
      </c>
      <c r="AX318" s="12" t="s">
        <v>73</v>
      </c>
      <c r="AY318" s="143" t="s">
        <v>131</v>
      </c>
    </row>
    <row r="319" spans="2:65" s="13" customFormat="1">
      <c r="B319" s="149"/>
      <c r="D319" s="142" t="s">
        <v>143</v>
      </c>
      <c r="E319" s="150" t="s">
        <v>21</v>
      </c>
      <c r="F319" s="151" t="s">
        <v>145</v>
      </c>
      <c r="H319" s="152">
        <v>1</v>
      </c>
      <c r="I319" s="153"/>
      <c r="L319" s="149"/>
      <c r="M319" s="154"/>
      <c r="T319" s="155"/>
      <c r="AT319" s="150" t="s">
        <v>143</v>
      </c>
      <c r="AU319" s="150" t="s">
        <v>82</v>
      </c>
      <c r="AV319" s="13" t="s">
        <v>139</v>
      </c>
      <c r="AW319" s="13" t="s">
        <v>34</v>
      </c>
      <c r="AX319" s="13" t="s">
        <v>78</v>
      </c>
      <c r="AY319" s="150" t="s">
        <v>131</v>
      </c>
    </row>
    <row r="320" spans="2:65" s="1" customFormat="1" ht="24.2" customHeight="1">
      <c r="B320" s="33"/>
      <c r="C320" s="124" t="s">
        <v>482</v>
      </c>
      <c r="D320" s="124" t="s">
        <v>134</v>
      </c>
      <c r="E320" s="125" t="s">
        <v>483</v>
      </c>
      <c r="F320" s="126" t="s">
        <v>484</v>
      </c>
      <c r="G320" s="127" t="s">
        <v>173</v>
      </c>
      <c r="H320" s="128">
        <v>1</v>
      </c>
      <c r="I320" s="129"/>
      <c r="J320" s="130">
        <f>ROUND(I320*H320,2)</f>
        <v>0</v>
      </c>
      <c r="K320" s="126" t="s">
        <v>21</v>
      </c>
      <c r="L320" s="33"/>
      <c r="M320" s="131" t="s">
        <v>21</v>
      </c>
      <c r="N320" s="132" t="s">
        <v>44</v>
      </c>
      <c r="P320" s="133">
        <f>O320*H320</f>
        <v>0</v>
      </c>
      <c r="Q320" s="133">
        <v>0</v>
      </c>
      <c r="R320" s="133">
        <f>Q320*H320</f>
        <v>0</v>
      </c>
      <c r="S320" s="133">
        <v>0</v>
      </c>
      <c r="T320" s="134">
        <f>S320*H320</f>
        <v>0</v>
      </c>
      <c r="AR320" s="135" t="s">
        <v>246</v>
      </c>
      <c r="AT320" s="135" t="s">
        <v>134</v>
      </c>
      <c r="AU320" s="135" t="s">
        <v>82</v>
      </c>
      <c r="AY320" s="18" t="s">
        <v>131</v>
      </c>
      <c r="BE320" s="136">
        <f>IF(N320="základní",J320,0)</f>
        <v>0</v>
      </c>
      <c r="BF320" s="136">
        <f>IF(N320="snížená",J320,0)</f>
        <v>0</v>
      </c>
      <c r="BG320" s="136">
        <f>IF(N320="zákl. přenesená",J320,0)</f>
        <v>0</v>
      </c>
      <c r="BH320" s="136">
        <f>IF(N320="sníž. přenesená",J320,0)</f>
        <v>0</v>
      </c>
      <c r="BI320" s="136">
        <f>IF(N320="nulová",J320,0)</f>
        <v>0</v>
      </c>
      <c r="BJ320" s="18" t="s">
        <v>78</v>
      </c>
      <c r="BK320" s="136">
        <f>ROUND(I320*H320,2)</f>
        <v>0</v>
      </c>
      <c r="BL320" s="18" t="s">
        <v>246</v>
      </c>
      <c r="BM320" s="135" t="s">
        <v>485</v>
      </c>
    </row>
    <row r="321" spans="2:65" s="12" customFormat="1">
      <c r="B321" s="141"/>
      <c r="D321" s="142" t="s">
        <v>143</v>
      </c>
      <c r="E321" s="143" t="s">
        <v>21</v>
      </c>
      <c r="F321" s="144" t="s">
        <v>285</v>
      </c>
      <c r="H321" s="145">
        <v>1</v>
      </c>
      <c r="I321" s="146"/>
      <c r="L321" s="141"/>
      <c r="M321" s="147"/>
      <c r="T321" s="148"/>
      <c r="AT321" s="143" t="s">
        <v>143</v>
      </c>
      <c r="AU321" s="143" t="s">
        <v>82</v>
      </c>
      <c r="AV321" s="12" t="s">
        <v>82</v>
      </c>
      <c r="AW321" s="12" t="s">
        <v>34</v>
      </c>
      <c r="AX321" s="12" t="s">
        <v>73</v>
      </c>
      <c r="AY321" s="143" t="s">
        <v>131</v>
      </c>
    </row>
    <row r="322" spans="2:65" s="13" customFormat="1">
      <c r="B322" s="149"/>
      <c r="D322" s="142" t="s">
        <v>143</v>
      </c>
      <c r="E322" s="150" t="s">
        <v>21</v>
      </c>
      <c r="F322" s="151" t="s">
        <v>145</v>
      </c>
      <c r="H322" s="152">
        <v>1</v>
      </c>
      <c r="I322" s="153"/>
      <c r="L322" s="149"/>
      <c r="M322" s="154"/>
      <c r="T322" s="155"/>
      <c r="AT322" s="150" t="s">
        <v>143</v>
      </c>
      <c r="AU322" s="150" t="s">
        <v>82</v>
      </c>
      <c r="AV322" s="13" t="s">
        <v>139</v>
      </c>
      <c r="AW322" s="13" t="s">
        <v>34</v>
      </c>
      <c r="AX322" s="13" t="s">
        <v>78</v>
      </c>
      <c r="AY322" s="150" t="s">
        <v>131</v>
      </c>
    </row>
    <row r="323" spans="2:65" s="1" customFormat="1" ht="21.75" customHeight="1">
      <c r="B323" s="33"/>
      <c r="C323" s="124" t="s">
        <v>486</v>
      </c>
      <c r="D323" s="124" t="s">
        <v>134</v>
      </c>
      <c r="E323" s="125" t="s">
        <v>487</v>
      </c>
      <c r="F323" s="126" t="s">
        <v>488</v>
      </c>
      <c r="G323" s="127" t="s">
        <v>173</v>
      </c>
      <c r="H323" s="128">
        <v>1</v>
      </c>
      <c r="I323" s="129"/>
      <c r="J323" s="130">
        <f>ROUND(I323*H323,2)</f>
        <v>0</v>
      </c>
      <c r="K323" s="126" t="s">
        <v>21</v>
      </c>
      <c r="L323" s="33"/>
      <c r="M323" s="131" t="s">
        <v>21</v>
      </c>
      <c r="N323" s="132" t="s">
        <v>44</v>
      </c>
      <c r="P323" s="133">
        <f>O323*H323</f>
        <v>0</v>
      </c>
      <c r="Q323" s="133">
        <v>0</v>
      </c>
      <c r="R323" s="133">
        <f>Q323*H323</f>
        <v>0</v>
      </c>
      <c r="S323" s="133">
        <v>0</v>
      </c>
      <c r="T323" s="134">
        <f>S323*H323</f>
        <v>0</v>
      </c>
      <c r="AR323" s="135" t="s">
        <v>246</v>
      </c>
      <c r="AT323" s="135" t="s">
        <v>134</v>
      </c>
      <c r="AU323" s="135" t="s">
        <v>82</v>
      </c>
      <c r="AY323" s="18" t="s">
        <v>131</v>
      </c>
      <c r="BE323" s="136">
        <f>IF(N323="základní",J323,0)</f>
        <v>0</v>
      </c>
      <c r="BF323" s="136">
        <f>IF(N323="snížená",J323,0)</f>
        <v>0</v>
      </c>
      <c r="BG323" s="136">
        <f>IF(N323="zákl. přenesená",J323,0)</f>
        <v>0</v>
      </c>
      <c r="BH323" s="136">
        <f>IF(N323="sníž. přenesená",J323,0)</f>
        <v>0</v>
      </c>
      <c r="BI323" s="136">
        <f>IF(N323="nulová",J323,0)</f>
        <v>0</v>
      </c>
      <c r="BJ323" s="18" t="s">
        <v>78</v>
      </c>
      <c r="BK323" s="136">
        <f>ROUND(I323*H323,2)</f>
        <v>0</v>
      </c>
      <c r="BL323" s="18" t="s">
        <v>246</v>
      </c>
      <c r="BM323" s="135" t="s">
        <v>489</v>
      </c>
    </row>
    <row r="324" spans="2:65" s="12" customFormat="1">
      <c r="B324" s="141"/>
      <c r="D324" s="142" t="s">
        <v>143</v>
      </c>
      <c r="E324" s="143" t="s">
        <v>21</v>
      </c>
      <c r="F324" s="144" t="s">
        <v>285</v>
      </c>
      <c r="H324" s="145">
        <v>1</v>
      </c>
      <c r="I324" s="146"/>
      <c r="L324" s="141"/>
      <c r="M324" s="147"/>
      <c r="T324" s="148"/>
      <c r="AT324" s="143" t="s">
        <v>143</v>
      </c>
      <c r="AU324" s="143" t="s">
        <v>82</v>
      </c>
      <c r="AV324" s="12" t="s">
        <v>82</v>
      </c>
      <c r="AW324" s="12" t="s">
        <v>34</v>
      </c>
      <c r="AX324" s="12" t="s">
        <v>73</v>
      </c>
      <c r="AY324" s="143" t="s">
        <v>131</v>
      </c>
    </row>
    <row r="325" spans="2:65" s="13" customFormat="1">
      <c r="B325" s="149"/>
      <c r="D325" s="142" t="s">
        <v>143</v>
      </c>
      <c r="E325" s="150" t="s">
        <v>21</v>
      </c>
      <c r="F325" s="151" t="s">
        <v>145</v>
      </c>
      <c r="H325" s="152">
        <v>1</v>
      </c>
      <c r="I325" s="153"/>
      <c r="L325" s="149"/>
      <c r="M325" s="154"/>
      <c r="T325" s="155"/>
      <c r="AT325" s="150" t="s">
        <v>143</v>
      </c>
      <c r="AU325" s="150" t="s">
        <v>82</v>
      </c>
      <c r="AV325" s="13" t="s">
        <v>139</v>
      </c>
      <c r="AW325" s="13" t="s">
        <v>34</v>
      </c>
      <c r="AX325" s="13" t="s">
        <v>78</v>
      </c>
      <c r="AY325" s="150" t="s">
        <v>131</v>
      </c>
    </row>
    <row r="326" spans="2:65" s="1" customFormat="1" ht="21.75" customHeight="1">
      <c r="B326" s="33"/>
      <c r="C326" s="124" t="s">
        <v>490</v>
      </c>
      <c r="D326" s="124" t="s">
        <v>134</v>
      </c>
      <c r="E326" s="125" t="s">
        <v>491</v>
      </c>
      <c r="F326" s="126" t="s">
        <v>492</v>
      </c>
      <c r="G326" s="127" t="s">
        <v>173</v>
      </c>
      <c r="H326" s="128">
        <v>1</v>
      </c>
      <c r="I326" s="129"/>
      <c r="J326" s="130">
        <f>ROUND(I326*H326,2)</f>
        <v>0</v>
      </c>
      <c r="K326" s="126" t="s">
        <v>21</v>
      </c>
      <c r="L326" s="33"/>
      <c r="M326" s="131" t="s">
        <v>21</v>
      </c>
      <c r="N326" s="132" t="s">
        <v>44</v>
      </c>
      <c r="P326" s="133">
        <f>O326*H326</f>
        <v>0</v>
      </c>
      <c r="Q326" s="133">
        <v>0</v>
      </c>
      <c r="R326" s="133">
        <f>Q326*H326</f>
        <v>0</v>
      </c>
      <c r="S326" s="133">
        <v>0</v>
      </c>
      <c r="T326" s="134">
        <f>S326*H326</f>
        <v>0</v>
      </c>
      <c r="AR326" s="135" t="s">
        <v>246</v>
      </c>
      <c r="AT326" s="135" t="s">
        <v>134</v>
      </c>
      <c r="AU326" s="135" t="s">
        <v>82</v>
      </c>
      <c r="AY326" s="18" t="s">
        <v>131</v>
      </c>
      <c r="BE326" s="136">
        <f>IF(N326="základní",J326,0)</f>
        <v>0</v>
      </c>
      <c r="BF326" s="136">
        <f>IF(N326="snížená",J326,0)</f>
        <v>0</v>
      </c>
      <c r="BG326" s="136">
        <f>IF(N326="zákl. přenesená",J326,0)</f>
        <v>0</v>
      </c>
      <c r="BH326" s="136">
        <f>IF(N326="sníž. přenesená",J326,0)</f>
        <v>0</v>
      </c>
      <c r="BI326" s="136">
        <f>IF(N326="nulová",J326,0)</f>
        <v>0</v>
      </c>
      <c r="BJ326" s="18" t="s">
        <v>78</v>
      </c>
      <c r="BK326" s="136">
        <f>ROUND(I326*H326,2)</f>
        <v>0</v>
      </c>
      <c r="BL326" s="18" t="s">
        <v>246</v>
      </c>
      <c r="BM326" s="135" t="s">
        <v>493</v>
      </c>
    </row>
    <row r="327" spans="2:65" s="12" customFormat="1">
      <c r="B327" s="141"/>
      <c r="D327" s="142" t="s">
        <v>143</v>
      </c>
      <c r="E327" s="143" t="s">
        <v>21</v>
      </c>
      <c r="F327" s="144" t="s">
        <v>285</v>
      </c>
      <c r="H327" s="145">
        <v>1</v>
      </c>
      <c r="I327" s="146"/>
      <c r="L327" s="141"/>
      <c r="M327" s="147"/>
      <c r="T327" s="148"/>
      <c r="AT327" s="143" t="s">
        <v>143</v>
      </c>
      <c r="AU327" s="143" t="s">
        <v>82</v>
      </c>
      <c r="AV327" s="12" t="s">
        <v>82</v>
      </c>
      <c r="AW327" s="12" t="s">
        <v>34</v>
      </c>
      <c r="AX327" s="12" t="s">
        <v>73</v>
      </c>
      <c r="AY327" s="143" t="s">
        <v>131</v>
      </c>
    </row>
    <row r="328" spans="2:65" s="13" customFormat="1">
      <c r="B328" s="149"/>
      <c r="D328" s="142" t="s">
        <v>143</v>
      </c>
      <c r="E328" s="150" t="s">
        <v>21</v>
      </c>
      <c r="F328" s="151" t="s">
        <v>145</v>
      </c>
      <c r="H328" s="152">
        <v>1</v>
      </c>
      <c r="I328" s="153"/>
      <c r="L328" s="149"/>
      <c r="M328" s="154"/>
      <c r="T328" s="155"/>
      <c r="AT328" s="150" t="s">
        <v>143</v>
      </c>
      <c r="AU328" s="150" t="s">
        <v>82</v>
      </c>
      <c r="AV328" s="13" t="s">
        <v>139</v>
      </c>
      <c r="AW328" s="13" t="s">
        <v>34</v>
      </c>
      <c r="AX328" s="13" t="s">
        <v>78</v>
      </c>
      <c r="AY328" s="150" t="s">
        <v>131</v>
      </c>
    </row>
    <row r="329" spans="2:65" s="1" customFormat="1" ht="24.2" customHeight="1">
      <c r="B329" s="33"/>
      <c r="C329" s="124" t="s">
        <v>494</v>
      </c>
      <c r="D329" s="124" t="s">
        <v>134</v>
      </c>
      <c r="E329" s="125" t="s">
        <v>495</v>
      </c>
      <c r="F329" s="126" t="s">
        <v>496</v>
      </c>
      <c r="G329" s="127" t="s">
        <v>173</v>
      </c>
      <c r="H329" s="128">
        <v>1</v>
      </c>
      <c r="I329" s="129"/>
      <c r="J329" s="130">
        <f>ROUND(I329*H329,2)</f>
        <v>0</v>
      </c>
      <c r="K329" s="126" t="s">
        <v>21</v>
      </c>
      <c r="L329" s="33"/>
      <c r="M329" s="131" t="s">
        <v>21</v>
      </c>
      <c r="N329" s="132" t="s">
        <v>44</v>
      </c>
      <c r="P329" s="133">
        <f>O329*H329</f>
        <v>0</v>
      </c>
      <c r="Q329" s="133">
        <v>0</v>
      </c>
      <c r="R329" s="133">
        <f>Q329*H329</f>
        <v>0</v>
      </c>
      <c r="S329" s="133">
        <v>0</v>
      </c>
      <c r="T329" s="134">
        <f>S329*H329</f>
        <v>0</v>
      </c>
      <c r="AR329" s="135" t="s">
        <v>246</v>
      </c>
      <c r="AT329" s="135" t="s">
        <v>134</v>
      </c>
      <c r="AU329" s="135" t="s">
        <v>82</v>
      </c>
      <c r="AY329" s="18" t="s">
        <v>131</v>
      </c>
      <c r="BE329" s="136">
        <f>IF(N329="základní",J329,0)</f>
        <v>0</v>
      </c>
      <c r="BF329" s="136">
        <f>IF(N329="snížená",J329,0)</f>
        <v>0</v>
      </c>
      <c r="BG329" s="136">
        <f>IF(N329="zákl. přenesená",J329,0)</f>
        <v>0</v>
      </c>
      <c r="BH329" s="136">
        <f>IF(N329="sníž. přenesená",J329,0)</f>
        <v>0</v>
      </c>
      <c r="BI329" s="136">
        <f>IF(N329="nulová",J329,0)</f>
        <v>0</v>
      </c>
      <c r="BJ329" s="18" t="s">
        <v>78</v>
      </c>
      <c r="BK329" s="136">
        <f>ROUND(I329*H329,2)</f>
        <v>0</v>
      </c>
      <c r="BL329" s="18" t="s">
        <v>246</v>
      </c>
      <c r="BM329" s="135" t="s">
        <v>497</v>
      </c>
    </row>
    <row r="330" spans="2:65" s="12" customFormat="1">
      <c r="B330" s="141"/>
      <c r="D330" s="142" t="s">
        <v>143</v>
      </c>
      <c r="E330" s="143" t="s">
        <v>21</v>
      </c>
      <c r="F330" s="144" t="s">
        <v>285</v>
      </c>
      <c r="H330" s="145">
        <v>1</v>
      </c>
      <c r="I330" s="146"/>
      <c r="L330" s="141"/>
      <c r="M330" s="147"/>
      <c r="T330" s="148"/>
      <c r="AT330" s="143" t="s">
        <v>143</v>
      </c>
      <c r="AU330" s="143" t="s">
        <v>82</v>
      </c>
      <c r="AV330" s="12" t="s">
        <v>82</v>
      </c>
      <c r="AW330" s="12" t="s">
        <v>34</v>
      </c>
      <c r="AX330" s="12" t="s">
        <v>73</v>
      </c>
      <c r="AY330" s="143" t="s">
        <v>131</v>
      </c>
    </row>
    <row r="331" spans="2:65" s="13" customFormat="1">
      <c r="B331" s="149"/>
      <c r="D331" s="142" t="s">
        <v>143</v>
      </c>
      <c r="E331" s="150" t="s">
        <v>21</v>
      </c>
      <c r="F331" s="151" t="s">
        <v>145</v>
      </c>
      <c r="H331" s="152">
        <v>1</v>
      </c>
      <c r="I331" s="153"/>
      <c r="L331" s="149"/>
      <c r="M331" s="154"/>
      <c r="T331" s="155"/>
      <c r="AT331" s="150" t="s">
        <v>143</v>
      </c>
      <c r="AU331" s="150" t="s">
        <v>82</v>
      </c>
      <c r="AV331" s="13" t="s">
        <v>139</v>
      </c>
      <c r="AW331" s="13" t="s">
        <v>34</v>
      </c>
      <c r="AX331" s="13" t="s">
        <v>78</v>
      </c>
      <c r="AY331" s="150" t="s">
        <v>131</v>
      </c>
    </row>
    <row r="332" spans="2:65" s="1" customFormat="1" ht="21.75" customHeight="1">
      <c r="B332" s="33"/>
      <c r="C332" s="124" t="s">
        <v>498</v>
      </c>
      <c r="D332" s="124" t="s">
        <v>134</v>
      </c>
      <c r="E332" s="125" t="s">
        <v>499</v>
      </c>
      <c r="F332" s="126" t="s">
        <v>500</v>
      </c>
      <c r="G332" s="127" t="s">
        <v>173</v>
      </c>
      <c r="H332" s="128">
        <v>1</v>
      </c>
      <c r="I332" s="129"/>
      <c r="J332" s="130">
        <f>ROUND(I332*H332,2)</f>
        <v>0</v>
      </c>
      <c r="K332" s="126" t="s">
        <v>21</v>
      </c>
      <c r="L332" s="33"/>
      <c r="M332" s="131" t="s">
        <v>21</v>
      </c>
      <c r="N332" s="132" t="s">
        <v>44</v>
      </c>
      <c r="P332" s="133">
        <f>O332*H332</f>
        <v>0</v>
      </c>
      <c r="Q332" s="133">
        <v>0</v>
      </c>
      <c r="R332" s="133">
        <f>Q332*H332</f>
        <v>0</v>
      </c>
      <c r="S332" s="133">
        <v>0</v>
      </c>
      <c r="T332" s="134">
        <f>S332*H332</f>
        <v>0</v>
      </c>
      <c r="AR332" s="135" t="s">
        <v>246</v>
      </c>
      <c r="AT332" s="135" t="s">
        <v>134</v>
      </c>
      <c r="AU332" s="135" t="s">
        <v>82</v>
      </c>
      <c r="AY332" s="18" t="s">
        <v>131</v>
      </c>
      <c r="BE332" s="136">
        <f>IF(N332="základní",J332,0)</f>
        <v>0</v>
      </c>
      <c r="BF332" s="136">
        <f>IF(N332="snížená",J332,0)</f>
        <v>0</v>
      </c>
      <c r="BG332" s="136">
        <f>IF(N332="zákl. přenesená",J332,0)</f>
        <v>0</v>
      </c>
      <c r="BH332" s="136">
        <f>IF(N332="sníž. přenesená",J332,0)</f>
        <v>0</v>
      </c>
      <c r="BI332" s="136">
        <f>IF(N332="nulová",J332,0)</f>
        <v>0</v>
      </c>
      <c r="BJ332" s="18" t="s">
        <v>78</v>
      </c>
      <c r="BK332" s="136">
        <f>ROUND(I332*H332,2)</f>
        <v>0</v>
      </c>
      <c r="BL332" s="18" t="s">
        <v>246</v>
      </c>
      <c r="BM332" s="135" t="s">
        <v>501</v>
      </c>
    </row>
    <row r="333" spans="2:65" s="12" customFormat="1">
      <c r="B333" s="141"/>
      <c r="D333" s="142" t="s">
        <v>143</v>
      </c>
      <c r="E333" s="143" t="s">
        <v>21</v>
      </c>
      <c r="F333" s="144" t="s">
        <v>285</v>
      </c>
      <c r="H333" s="145">
        <v>1</v>
      </c>
      <c r="I333" s="146"/>
      <c r="L333" s="141"/>
      <c r="M333" s="147"/>
      <c r="T333" s="148"/>
      <c r="AT333" s="143" t="s">
        <v>143</v>
      </c>
      <c r="AU333" s="143" t="s">
        <v>82</v>
      </c>
      <c r="AV333" s="12" t="s">
        <v>82</v>
      </c>
      <c r="AW333" s="12" t="s">
        <v>34</v>
      </c>
      <c r="AX333" s="12" t="s">
        <v>73</v>
      </c>
      <c r="AY333" s="143" t="s">
        <v>131</v>
      </c>
    </row>
    <row r="334" spans="2:65" s="13" customFormat="1">
      <c r="B334" s="149"/>
      <c r="D334" s="142" t="s">
        <v>143</v>
      </c>
      <c r="E334" s="150" t="s">
        <v>21</v>
      </c>
      <c r="F334" s="151" t="s">
        <v>145</v>
      </c>
      <c r="H334" s="152">
        <v>1</v>
      </c>
      <c r="I334" s="153"/>
      <c r="L334" s="149"/>
      <c r="M334" s="154"/>
      <c r="T334" s="155"/>
      <c r="AT334" s="150" t="s">
        <v>143</v>
      </c>
      <c r="AU334" s="150" t="s">
        <v>82</v>
      </c>
      <c r="AV334" s="13" t="s">
        <v>139</v>
      </c>
      <c r="AW334" s="13" t="s">
        <v>34</v>
      </c>
      <c r="AX334" s="13" t="s">
        <v>78</v>
      </c>
      <c r="AY334" s="150" t="s">
        <v>131</v>
      </c>
    </row>
    <row r="335" spans="2:65" s="1" customFormat="1" ht="21.75" customHeight="1">
      <c r="B335" s="33"/>
      <c r="C335" s="124" t="s">
        <v>502</v>
      </c>
      <c r="D335" s="124" t="s">
        <v>134</v>
      </c>
      <c r="E335" s="125" t="s">
        <v>503</v>
      </c>
      <c r="F335" s="126" t="s">
        <v>504</v>
      </c>
      <c r="G335" s="127" t="s">
        <v>173</v>
      </c>
      <c r="H335" s="128">
        <v>2</v>
      </c>
      <c r="I335" s="129"/>
      <c r="J335" s="130">
        <f>ROUND(I335*H335,2)</f>
        <v>0</v>
      </c>
      <c r="K335" s="126" t="s">
        <v>21</v>
      </c>
      <c r="L335" s="33"/>
      <c r="M335" s="131" t="s">
        <v>21</v>
      </c>
      <c r="N335" s="132" t="s">
        <v>44</v>
      </c>
      <c r="P335" s="133">
        <f>O335*H335</f>
        <v>0</v>
      </c>
      <c r="Q335" s="133">
        <v>0</v>
      </c>
      <c r="R335" s="133">
        <f>Q335*H335</f>
        <v>0</v>
      </c>
      <c r="S335" s="133">
        <v>0</v>
      </c>
      <c r="T335" s="134">
        <f>S335*H335</f>
        <v>0</v>
      </c>
      <c r="AR335" s="135" t="s">
        <v>246</v>
      </c>
      <c r="AT335" s="135" t="s">
        <v>134</v>
      </c>
      <c r="AU335" s="135" t="s">
        <v>82</v>
      </c>
      <c r="AY335" s="18" t="s">
        <v>131</v>
      </c>
      <c r="BE335" s="136">
        <f>IF(N335="základní",J335,0)</f>
        <v>0</v>
      </c>
      <c r="BF335" s="136">
        <f>IF(N335="snížená",J335,0)</f>
        <v>0</v>
      </c>
      <c r="BG335" s="136">
        <f>IF(N335="zákl. přenesená",J335,0)</f>
        <v>0</v>
      </c>
      <c r="BH335" s="136">
        <f>IF(N335="sníž. přenesená",J335,0)</f>
        <v>0</v>
      </c>
      <c r="BI335" s="136">
        <f>IF(N335="nulová",J335,0)</f>
        <v>0</v>
      </c>
      <c r="BJ335" s="18" t="s">
        <v>78</v>
      </c>
      <c r="BK335" s="136">
        <f>ROUND(I335*H335,2)</f>
        <v>0</v>
      </c>
      <c r="BL335" s="18" t="s">
        <v>246</v>
      </c>
      <c r="BM335" s="135" t="s">
        <v>505</v>
      </c>
    </row>
    <row r="336" spans="2:65" s="12" customFormat="1">
      <c r="B336" s="141"/>
      <c r="D336" s="142" t="s">
        <v>143</v>
      </c>
      <c r="E336" s="143" t="s">
        <v>21</v>
      </c>
      <c r="F336" s="144" t="s">
        <v>82</v>
      </c>
      <c r="H336" s="145">
        <v>2</v>
      </c>
      <c r="I336" s="146"/>
      <c r="L336" s="141"/>
      <c r="M336" s="147"/>
      <c r="T336" s="148"/>
      <c r="AT336" s="143" t="s">
        <v>143</v>
      </c>
      <c r="AU336" s="143" t="s">
        <v>82</v>
      </c>
      <c r="AV336" s="12" t="s">
        <v>82</v>
      </c>
      <c r="AW336" s="12" t="s">
        <v>34</v>
      </c>
      <c r="AX336" s="12" t="s">
        <v>73</v>
      </c>
      <c r="AY336" s="143" t="s">
        <v>131</v>
      </c>
    </row>
    <row r="337" spans="2:65" s="13" customFormat="1">
      <c r="B337" s="149"/>
      <c r="D337" s="142" t="s">
        <v>143</v>
      </c>
      <c r="E337" s="150" t="s">
        <v>21</v>
      </c>
      <c r="F337" s="151" t="s">
        <v>145</v>
      </c>
      <c r="H337" s="152">
        <v>2</v>
      </c>
      <c r="I337" s="153"/>
      <c r="L337" s="149"/>
      <c r="M337" s="154"/>
      <c r="T337" s="155"/>
      <c r="AT337" s="150" t="s">
        <v>143</v>
      </c>
      <c r="AU337" s="150" t="s">
        <v>82</v>
      </c>
      <c r="AV337" s="13" t="s">
        <v>139</v>
      </c>
      <c r="AW337" s="13" t="s">
        <v>34</v>
      </c>
      <c r="AX337" s="13" t="s">
        <v>78</v>
      </c>
      <c r="AY337" s="150" t="s">
        <v>131</v>
      </c>
    </row>
    <row r="338" spans="2:65" s="11" customFormat="1" ht="22.9" customHeight="1">
      <c r="B338" s="112"/>
      <c r="D338" s="113" t="s">
        <v>72</v>
      </c>
      <c r="E338" s="122" t="s">
        <v>506</v>
      </c>
      <c r="F338" s="122" t="s">
        <v>507</v>
      </c>
      <c r="I338" s="115"/>
      <c r="J338" s="123">
        <f>BK338</f>
        <v>0</v>
      </c>
      <c r="L338" s="112"/>
      <c r="M338" s="117"/>
      <c r="P338" s="118">
        <f>SUM(P339:P362)</f>
        <v>0</v>
      </c>
      <c r="R338" s="118">
        <f>SUM(R339:R362)</f>
        <v>0.12916749999999999</v>
      </c>
      <c r="T338" s="119">
        <f>SUM(T339:T362)</f>
        <v>0</v>
      </c>
      <c r="AR338" s="113" t="s">
        <v>82</v>
      </c>
      <c r="AT338" s="120" t="s">
        <v>72</v>
      </c>
      <c r="AU338" s="120" t="s">
        <v>78</v>
      </c>
      <c r="AY338" s="113" t="s">
        <v>131</v>
      </c>
      <c r="BK338" s="121">
        <f>SUM(BK339:BK362)</f>
        <v>0</v>
      </c>
    </row>
    <row r="339" spans="2:65" s="1" customFormat="1" ht="16.5" customHeight="1">
      <c r="B339" s="33"/>
      <c r="C339" s="124" t="s">
        <v>508</v>
      </c>
      <c r="D339" s="124" t="s">
        <v>134</v>
      </c>
      <c r="E339" s="125" t="s">
        <v>509</v>
      </c>
      <c r="F339" s="126" t="s">
        <v>510</v>
      </c>
      <c r="G339" s="127" t="s">
        <v>158</v>
      </c>
      <c r="H339" s="128">
        <v>3.85</v>
      </c>
      <c r="I339" s="129"/>
      <c r="J339" s="130">
        <f>ROUND(I339*H339,2)</f>
        <v>0</v>
      </c>
      <c r="K339" s="126" t="s">
        <v>138</v>
      </c>
      <c r="L339" s="33"/>
      <c r="M339" s="131" t="s">
        <v>21</v>
      </c>
      <c r="N339" s="132" t="s">
        <v>44</v>
      </c>
      <c r="P339" s="133">
        <f>O339*H339</f>
        <v>0</v>
      </c>
      <c r="Q339" s="133">
        <v>0</v>
      </c>
      <c r="R339" s="133">
        <f>Q339*H339</f>
        <v>0</v>
      </c>
      <c r="S339" s="133">
        <v>0</v>
      </c>
      <c r="T339" s="134">
        <f>S339*H339</f>
        <v>0</v>
      </c>
      <c r="AR339" s="135" t="s">
        <v>246</v>
      </c>
      <c r="AT339" s="135" t="s">
        <v>134</v>
      </c>
      <c r="AU339" s="135" t="s">
        <v>82</v>
      </c>
      <c r="AY339" s="18" t="s">
        <v>131</v>
      </c>
      <c r="BE339" s="136">
        <f>IF(N339="základní",J339,0)</f>
        <v>0</v>
      </c>
      <c r="BF339" s="136">
        <f>IF(N339="snížená",J339,0)</f>
        <v>0</v>
      </c>
      <c r="BG339" s="136">
        <f>IF(N339="zákl. přenesená",J339,0)</f>
        <v>0</v>
      </c>
      <c r="BH339" s="136">
        <f>IF(N339="sníž. přenesená",J339,0)</f>
        <v>0</v>
      </c>
      <c r="BI339" s="136">
        <f>IF(N339="nulová",J339,0)</f>
        <v>0</v>
      </c>
      <c r="BJ339" s="18" t="s">
        <v>78</v>
      </c>
      <c r="BK339" s="136">
        <f>ROUND(I339*H339,2)</f>
        <v>0</v>
      </c>
      <c r="BL339" s="18" t="s">
        <v>246</v>
      </c>
      <c r="BM339" s="135" t="s">
        <v>511</v>
      </c>
    </row>
    <row r="340" spans="2:65" s="1" customFormat="1">
      <c r="B340" s="33"/>
      <c r="D340" s="137" t="s">
        <v>141</v>
      </c>
      <c r="F340" s="138" t="s">
        <v>512</v>
      </c>
      <c r="I340" s="139"/>
      <c r="L340" s="33"/>
      <c r="M340" s="140"/>
      <c r="T340" s="54"/>
      <c r="AT340" s="18" t="s">
        <v>141</v>
      </c>
      <c r="AU340" s="18" t="s">
        <v>82</v>
      </c>
    </row>
    <row r="341" spans="2:65" s="12" customFormat="1">
      <c r="B341" s="141"/>
      <c r="D341" s="142" t="s">
        <v>143</v>
      </c>
      <c r="E341" s="143" t="s">
        <v>21</v>
      </c>
      <c r="F341" s="144" t="s">
        <v>83</v>
      </c>
      <c r="H341" s="145">
        <v>3.85</v>
      </c>
      <c r="I341" s="146"/>
      <c r="L341" s="141"/>
      <c r="M341" s="147"/>
      <c r="T341" s="148"/>
      <c r="AT341" s="143" t="s">
        <v>143</v>
      </c>
      <c r="AU341" s="143" t="s">
        <v>82</v>
      </c>
      <c r="AV341" s="12" t="s">
        <v>82</v>
      </c>
      <c r="AW341" s="12" t="s">
        <v>34</v>
      </c>
      <c r="AX341" s="12" t="s">
        <v>73</v>
      </c>
      <c r="AY341" s="143" t="s">
        <v>131</v>
      </c>
    </row>
    <row r="342" spans="2:65" s="13" customFormat="1">
      <c r="B342" s="149"/>
      <c r="D342" s="142" t="s">
        <v>143</v>
      </c>
      <c r="E342" s="150" t="s">
        <v>21</v>
      </c>
      <c r="F342" s="151" t="s">
        <v>145</v>
      </c>
      <c r="H342" s="152">
        <v>3.85</v>
      </c>
      <c r="I342" s="153"/>
      <c r="L342" s="149"/>
      <c r="M342" s="154"/>
      <c r="T342" s="155"/>
      <c r="AT342" s="150" t="s">
        <v>143</v>
      </c>
      <c r="AU342" s="150" t="s">
        <v>82</v>
      </c>
      <c r="AV342" s="13" t="s">
        <v>139</v>
      </c>
      <c r="AW342" s="13" t="s">
        <v>34</v>
      </c>
      <c r="AX342" s="13" t="s">
        <v>78</v>
      </c>
      <c r="AY342" s="150" t="s">
        <v>131</v>
      </c>
    </row>
    <row r="343" spans="2:65" s="1" customFormat="1" ht="16.5" customHeight="1">
      <c r="B343" s="33"/>
      <c r="C343" s="124" t="s">
        <v>513</v>
      </c>
      <c r="D343" s="124" t="s">
        <v>134</v>
      </c>
      <c r="E343" s="125" t="s">
        <v>514</v>
      </c>
      <c r="F343" s="126" t="s">
        <v>515</v>
      </c>
      <c r="G343" s="127" t="s">
        <v>158</v>
      </c>
      <c r="H343" s="128">
        <v>3.85</v>
      </c>
      <c r="I343" s="129"/>
      <c r="J343" s="130">
        <f>ROUND(I343*H343,2)</f>
        <v>0</v>
      </c>
      <c r="K343" s="126" t="s">
        <v>138</v>
      </c>
      <c r="L343" s="33"/>
      <c r="M343" s="131" t="s">
        <v>21</v>
      </c>
      <c r="N343" s="132" t="s">
        <v>44</v>
      </c>
      <c r="P343" s="133">
        <f>O343*H343</f>
        <v>0</v>
      </c>
      <c r="Q343" s="133">
        <v>2.9999999999999997E-4</v>
      </c>
      <c r="R343" s="133">
        <f>Q343*H343</f>
        <v>1.155E-3</v>
      </c>
      <c r="S343" s="133">
        <v>0</v>
      </c>
      <c r="T343" s="134">
        <f>S343*H343</f>
        <v>0</v>
      </c>
      <c r="AR343" s="135" t="s">
        <v>246</v>
      </c>
      <c r="AT343" s="135" t="s">
        <v>134</v>
      </c>
      <c r="AU343" s="135" t="s">
        <v>82</v>
      </c>
      <c r="AY343" s="18" t="s">
        <v>131</v>
      </c>
      <c r="BE343" s="136">
        <f>IF(N343="základní",J343,0)</f>
        <v>0</v>
      </c>
      <c r="BF343" s="136">
        <f>IF(N343="snížená",J343,0)</f>
        <v>0</v>
      </c>
      <c r="BG343" s="136">
        <f>IF(N343="zákl. přenesená",J343,0)</f>
        <v>0</v>
      </c>
      <c r="BH343" s="136">
        <f>IF(N343="sníž. přenesená",J343,0)</f>
        <v>0</v>
      </c>
      <c r="BI343" s="136">
        <f>IF(N343="nulová",J343,0)</f>
        <v>0</v>
      </c>
      <c r="BJ343" s="18" t="s">
        <v>78</v>
      </c>
      <c r="BK343" s="136">
        <f>ROUND(I343*H343,2)</f>
        <v>0</v>
      </c>
      <c r="BL343" s="18" t="s">
        <v>246</v>
      </c>
      <c r="BM343" s="135" t="s">
        <v>516</v>
      </c>
    </row>
    <row r="344" spans="2:65" s="1" customFormat="1">
      <c r="B344" s="33"/>
      <c r="D344" s="137" t="s">
        <v>141</v>
      </c>
      <c r="F344" s="138" t="s">
        <v>517</v>
      </c>
      <c r="I344" s="139"/>
      <c r="L344" s="33"/>
      <c r="M344" s="140"/>
      <c r="T344" s="54"/>
      <c r="AT344" s="18" t="s">
        <v>141</v>
      </c>
      <c r="AU344" s="18" t="s">
        <v>82</v>
      </c>
    </row>
    <row r="345" spans="2:65" s="12" customFormat="1">
      <c r="B345" s="141"/>
      <c r="D345" s="142" t="s">
        <v>143</v>
      </c>
      <c r="E345" s="143" t="s">
        <v>21</v>
      </c>
      <c r="F345" s="144" t="s">
        <v>83</v>
      </c>
      <c r="H345" s="145">
        <v>3.85</v>
      </c>
      <c r="I345" s="146"/>
      <c r="L345" s="141"/>
      <c r="M345" s="147"/>
      <c r="T345" s="148"/>
      <c r="AT345" s="143" t="s">
        <v>143</v>
      </c>
      <c r="AU345" s="143" t="s">
        <v>82</v>
      </c>
      <c r="AV345" s="12" t="s">
        <v>82</v>
      </c>
      <c r="AW345" s="12" t="s">
        <v>34</v>
      </c>
      <c r="AX345" s="12" t="s">
        <v>73</v>
      </c>
      <c r="AY345" s="143" t="s">
        <v>131</v>
      </c>
    </row>
    <row r="346" spans="2:65" s="13" customFormat="1">
      <c r="B346" s="149"/>
      <c r="D346" s="142" t="s">
        <v>143</v>
      </c>
      <c r="E346" s="150" t="s">
        <v>21</v>
      </c>
      <c r="F346" s="151" t="s">
        <v>145</v>
      </c>
      <c r="H346" s="152">
        <v>3.85</v>
      </c>
      <c r="I346" s="153"/>
      <c r="L346" s="149"/>
      <c r="M346" s="154"/>
      <c r="T346" s="155"/>
      <c r="AT346" s="150" t="s">
        <v>143</v>
      </c>
      <c r="AU346" s="150" t="s">
        <v>82</v>
      </c>
      <c r="AV346" s="13" t="s">
        <v>139</v>
      </c>
      <c r="AW346" s="13" t="s">
        <v>34</v>
      </c>
      <c r="AX346" s="13" t="s">
        <v>78</v>
      </c>
      <c r="AY346" s="150" t="s">
        <v>131</v>
      </c>
    </row>
    <row r="347" spans="2:65" s="1" customFormat="1" ht="24.2" customHeight="1">
      <c r="B347" s="33"/>
      <c r="C347" s="124" t="s">
        <v>518</v>
      </c>
      <c r="D347" s="124" t="s">
        <v>134</v>
      </c>
      <c r="E347" s="125" t="s">
        <v>519</v>
      </c>
      <c r="F347" s="126" t="s">
        <v>520</v>
      </c>
      <c r="G347" s="127" t="s">
        <v>158</v>
      </c>
      <c r="H347" s="128">
        <v>3.85</v>
      </c>
      <c r="I347" s="129"/>
      <c r="J347" s="130">
        <f>ROUND(I347*H347,2)</f>
        <v>0</v>
      </c>
      <c r="K347" s="126" t="s">
        <v>138</v>
      </c>
      <c r="L347" s="33"/>
      <c r="M347" s="131" t="s">
        <v>21</v>
      </c>
      <c r="N347" s="132" t="s">
        <v>44</v>
      </c>
      <c r="P347" s="133">
        <f>O347*H347</f>
        <v>0</v>
      </c>
      <c r="Q347" s="133">
        <v>7.5500000000000003E-3</v>
      </c>
      <c r="R347" s="133">
        <f>Q347*H347</f>
        <v>2.9067500000000003E-2</v>
      </c>
      <c r="S347" s="133">
        <v>0</v>
      </c>
      <c r="T347" s="134">
        <f>S347*H347</f>
        <v>0</v>
      </c>
      <c r="AR347" s="135" t="s">
        <v>246</v>
      </c>
      <c r="AT347" s="135" t="s">
        <v>134</v>
      </c>
      <c r="AU347" s="135" t="s">
        <v>82</v>
      </c>
      <c r="AY347" s="18" t="s">
        <v>131</v>
      </c>
      <c r="BE347" s="136">
        <f>IF(N347="základní",J347,0)</f>
        <v>0</v>
      </c>
      <c r="BF347" s="136">
        <f>IF(N347="snížená",J347,0)</f>
        <v>0</v>
      </c>
      <c r="BG347" s="136">
        <f>IF(N347="zákl. přenesená",J347,0)</f>
        <v>0</v>
      </c>
      <c r="BH347" s="136">
        <f>IF(N347="sníž. přenesená",J347,0)</f>
        <v>0</v>
      </c>
      <c r="BI347" s="136">
        <f>IF(N347="nulová",J347,0)</f>
        <v>0</v>
      </c>
      <c r="BJ347" s="18" t="s">
        <v>78</v>
      </c>
      <c r="BK347" s="136">
        <f>ROUND(I347*H347,2)</f>
        <v>0</v>
      </c>
      <c r="BL347" s="18" t="s">
        <v>246</v>
      </c>
      <c r="BM347" s="135" t="s">
        <v>521</v>
      </c>
    </row>
    <row r="348" spans="2:65" s="1" customFormat="1">
      <c r="B348" s="33"/>
      <c r="D348" s="137" t="s">
        <v>141</v>
      </c>
      <c r="F348" s="138" t="s">
        <v>522</v>
      </c>
      <c r="I348" s="139"/>
      <c r="L348" s="33"/>
      <c r="M348" s="140"/>
      <c r="T348" s="54"/>
      <c r="AT348" s="18" t="s">
        <v>141</v>
      </c>
      <c r="AU348" s="18" t="s">
        <v>82</v>
      </c>
    </row>
    <row r="349" spans="2:65" s="12" customFormat="1">
      <c r="B349" s="141"/>
      <c r="D349" s="142" t="s">
        <v>143</v>
      </c>
      <c r="E349" s="143" t="s">
        <v>21</v>
      </c>
      <c r="F349" s="144" t="s">
        <v>239</v>
      </c>
      <c r="H349" s="145">
        <v>3.85</v>
      </c>
      <c r="I349" s="146"/>
      <c r="L349" s="141"/>
      <c r="M349" s="147"/>
      <c r="T349" s="148"/>
      <c r="AT349" s="143" t="s">
        <v>143</v>
      </c>
      <c r="AU349" s="143" t="s">
        <v>82</v>
      </c>
      <c r="AV349" s="12" t="s">
        <v>82</v>
      </c>
      <c r="AW349" s="12" t="s">
        <v>34</v>
      </c>
      <c r="AX349" s="12" t="s">
        <v>73</v>
      </c>
      <c r="AY349" s="143" t="s">
        <v>131</v>
      </c>
    </row>
    <row r="350" spans="2:65" s="15" customFormat="1">
      <c r="B350" s="163"/>
      <c r="D350" s="142" t="s">
        <v>143</v>
      </c>
      <c r="E350" s="164" t="s">
        <v>83</v>
      </c>
      <c r="F350" s="165" t="s">
        <v>401</v>
      </c>
      <c r="H350" s="166">
        <v>3.85</v>
      </c>
      <c r="I350" s="167"/>
      <c r="L350" s="163"/>
      <c r="M350" s="168"/>
      <c r="T350" s="169"/>
      <c r="AT350" s="164" t="s">
        <v>143</v>
      </c>
      <c r="AU350" s="164" t="s">
        <v>82</v>
      </c>
      <c r="AV350" s="15" t="s">
        <v>132</v>
      </c>
      <c r="AW350" s="15" t="s">
        <v>34</v>
      </c>
      <c r="AX350" s="15" t="s">
        <v>73</v>
      </c>
      <c r="AY350" s="164" t="s">
        <v>131</v>
      </c>
    </row>
    <row r="351" spans="2:65" s="13" customFormat="1">
      <c r="B351" s="149"/>
      <c r="D351" s="142" t="s">
        <v>143</v>
      </c>
      <c r="E351" s="150" t="s">
        <v>21</v>
      </c>
      <c r="F351" s="151" t="s">
        <v>145</v>
      </c>
      <c r="H351" s="152">
        <v>3.85</v>
      </c>
      <c r="I351" s="153"/>
      <c r="L351" s="149"/>
      <c r="M351" s="154"/>
      <c r="T351" s="155"/>
      <c r="AT351" s="150" t="s">
        <v>143</v>
      </c>
      <c r="AU351" s="150" t="s">
        <v>82</v>
      </c>
      <c r="AV351" s="13" t="s">
        <v>139</v>
      </c>
      <c r="AW351" s="13" t="s">
        <v>34</v>
      </c>
      <c r="AX351" s="13" t="s">
        <v>78</v>
      </c>
      <c r="AY351" s="150" t="s">
        <v>131</v>
      </c>
    </row>
    <row r="352" spans="2:65" s="1" customFormat="1" ht="16.5" customHeight="1">
      <c r="B352" s="33"/>
      <c r="C352" s="170" t="s">
        <v>523</v>
      </c>
      <c r="D352" s="170" t="s">
        <v>421</v>
      </c>
      <c r="E352" s="171" t="s">
        <v>524</v>
      </c>
      <c r="F352" s="172" t="s">
        <v>525</v>
      </c>
      <c r="G352" s="173" t="s">
        <v>158</v>
      </c>
      <c r="H352" s="174">
        <v>4.2350000000000003</v>
      </c>
      <c r="I352" s="175"/>
      <c r="J352" s="176">
        <f>ROUND(I352*H352,2)</f>
        <v>0</v>
      </c>
      <c r="K352" s="172" t="s">
        <v>21</v>
      </c>
      <c r="L352" s="177"/>
      <c r="M352" s="178" t="s">
        <v>21</v>
      </c>
      <c r="N352" s="179" t="s">
        <v>44</v>
      </c>
      <c r="P352" s="133">
        <f>O352*H352</f>
        <v>0</v>
      </c>
      <c r="Q352" s="133">
        <v>2.1999999999999999E-2</v>
      </c>
      <c r="R352" s="133">
        <f>Q352*H352</f>
        <v>9.3170000000000003E-2</v>
      </c>
      <c r="S352" s="133">
        <v>0</v>
      </c>
      <c r="T352" s="134">
        <f>S352*H352</f>
        <v>0</v>
      </c>
      <c r="AR352" s="135" t="s">
        <v>341</v>
      </c>
      <c r="AT352" s="135" t="s">
        <v>421</v>
      </c>
      <c r="AU352" s="135" t="s">
        <v>82</v>
      </c>
      <c r="AY352" s="18" t="s">
        <v>131</v>
      </c>
      <c r="BE352" s="136">
        <f>IF(N352="základní",J352,0)</f>
        <v>0</v>
      </c>
      <c r="BF352" s="136">
        <f>IF(N352="snížená",J352,0)</f>
        <v>0</v>
      </c>
      <c r="BG352" s="136">
        <f>IF(N352="zákl. přenesená",J352,0)</f>
        <v>0</v>
      </c>
      <c r="BH352" s="136">
        <f>IF(N352="sníž. přenesená",J352,0)</f>
        <v>0</v>
      </c>
      <c r="BI352" s="136">
        <f>IF(N352="nulová",J352,0)</f>
        <v>0</v>
      </c>
      <c r="BJ352" s="18" t="s">
        <v>78</v>
      </c>
      <c r="BK352" s="136">
        <f>ROUND(I352*H352,2)</f>
        <v>0</v>
      </c>
      <c r="BL352" s="18" t="s">
        <v>246</v>
      </c>
      <c r="BM352" s="135" t="s">
        <v>526</v>
      </c>
    </row>
    <row r="353" spans="2:65" s="12" customFormat="1">
      <c r="B353" s="141"/>
      <c r="D353" s="142" t="s">
        <v>143</v>
      </c>
      <c r="E353" s="143" t="s">
        <v>21</v>
      </c>
      <c r="F353" s="144" t="s">
        <v>527</v>
      </c>
      <c r="H353" s="145">
        <v>4.2350000000000003</v>
      </c>
      <c r="I353" s="146"/>
      <c r="L353" s="141"/>
      <c r="M353" s="147"/>
      <c r="T353" s="148"/>
      <c r="AT353" s="143" t="s">
        <v>143</v>
      </c>
      <c r="AU353" s="143" t="s">
        <v>82</v>
      </c>
      <c r="AV353" s="12" t="s">
        <v>82</v>
      </c>
      <c r="AW353" s="12" t="s">
        <v>34</v>
      </c>
      <c r="AX353" s="12" t="s">
        <v>73</v>
      </c>
      <c r="AY353" s="143" t="s">
        <v>131</v>
      </c>
    </row>
    <row r="354" spans="2:65" s="13" customFormat="1">
      <c r="B354" s="149"/>
      <c r="D354" s="142" t="s">
        <v>143</v>
      </c>
      <c r="E354" s="150" t="s">
        <v>21</v>
      </c>
      <c r="F354" s="151" t="s">
        <v>145</v>
      </c>
      <c r="H354" s="152">
        <v>4.2350000000000003</v>
      </c>
      <c r="I354" s="153"/>
      <c r="L354" s="149"/>
      <c r="M354" s="154"/>
      <c r="T354" s="155"/>
      <c r="AT354" s="150" t="s">
        <v>143</v>
      </c>
      <c r="AU354" s="150" t="s">
        <v>82</v>
      </c>
      <c r="AV354" s="13" t="s">
        <v>139</v>
      </c>
      <c r="AW354" s="13" t="s">
        <v>34</v>
      </c>
      <c r="AX354" s="13" t="s">
        <v>78</v>
      </c>
      <c r="AY354" s="150" t="s">
        <v>131</v>
      </c>
    </row>
    <row r="355" spans="2:65" s="1" customFormat="1" ht="21.75" customHeight="1">
      <c r="B355" s="33"/>
      <c r="C355" s="124" t="s">
        <v>528</v>
      </c>
      <c r="D355" s="124" t="s">
        <v>134</v>
      </c>
      <c r="E355" s="125" t="s">
        <v>529</v>
      </c>
      <c r="F355" s="126" t="s">
        <v>530</v>
      </c>
      <c r="G355" s="127" t="s">
        <v>158</v>
      </c>
      <c r="H355" s="128">
        <v>3.85</v>
      </c>
      <c r="I355" s="129"/>
      <c r="J355" s="130">
        <f>ROUND(I355*H355,2)</f>
        <v>0</v>
      </c>
      <c r="K355" s="126" t="s">
        <v>21</v>
      </c>
      <c r="L355" s="33"/>
      <c r="M355" s="131" t="s">
        <v>21</v>
      </c>
      <c r="N355" s="132" t="s">
        <v>44</v>
      </c>
      <c r="P355" s="133">
        <f>O355*H355</f>
        <v>0</v>
      </c>
      <c r="Q355" s="133">
        <v>1.5E-3</v>
      </c>
      <c r="R355" s="133">
        <f>Q355*H355</f>
        <v>5.7750000000000006E-3</v>
      </c>
      <c r="S355" s="133">
        <v>0</v>
      </c>
      <c r="T355" s="134">
        <f>S355*H355</f>
        <v>0</v>
      </c>
      <c r="AR355" s="135" t="s">
        <v>246</v>
      </c>
      <c r="AT355" s="135" t="s">
        <v>134</v>
      </c>
      <c r="AU355" s="135" t="s">
        <v>82</v>
      </c>
      <c r="AY355" s="18" t="s">
        <v>131</v>
      </c>
      <c r="BE355" s="136">
        <f>IF(N355="základní",J355,0)</f>
        <v>0</v>
      </c>
      <c r="BF355" s="136">
        <f>IF(N355="snížená",J355,0)</f>
        <v>0</v>
      </c>
      <c r="BG355" s="136">
        <f>IF(N355="zákl. přenesená",J355,0)</f>
        <v>0</v>
      </c>
      <c r="BH355" s="136">
        <f>IF(N355="sníž. přenesená",J355,0)</f>
        <v>0</v>
      </c>
      <c r="BI355" s="136">
        <f>IF(N355="nulová",J355,0)</f>
        <v>0</v>
      </c>
      <c r="BJ355" s="18" t="s">
        <v>78</v>
      </c>
      <c r="BK355" s="136">
        <f>ROUND(I355*H355,2)</f>
        <v>0</v>
      </c>
      <c r="BL355" s="18" t="s">
        <v>246</v>
      </c>
      <c r="BM355" s="135" t="s">
        <v>531</v>
      </c>
    </row>
    <row r="356" spans="2:65" s="12" customFormat="1">
      <c r="B356" s="141"/>
      <c r="D356" s="142" t="s">
        <v>143</v>
      </c>
      <c r="E356" s="143" t="s">
        <v>21</v>
      </c>
      <c r="F356" s="144" t="s">
        <v>83</v>
      </c>
      <c r="H356" s="145">
        <v>3.85</v>
      </c>
      <c r="I356" s="146"/>
      <c r="L356" s="141"/>
      <c r="M356" s="147"/>
      <c r="T356" s="148"/>
      <c r="AT356" s="143" t="s">
        <v>143</v>
      </c>
      <c r="AU356" s="143" t="s">
        <v>82</v>
      </c>
      <c r="AV356" s="12" t="s">
        <v>82</v>
      </c>
      <c r="AW356" s="12" t="s">
        <v>34</v>
      </c>
      <c r="AX356" s="12" t="s">
        <v>73</v>
      </c>
      <c r="AY356" s="143" t="s">
        <v>131</v>
      </c>
    </row>
    <row r="357" spans="2:65" s="13" customFormat="1">
      <c r="B357" s="149"/>
      <c r="D357" s="142" t="s">
        <v>143</v>
      </c>
      <c r="E357" s="150" t="s">
        <v>21</v>
      </c>
      <c r="F357" s="151" t="s">
        <v>145</v>
      </c>
      <c r="H357" s="152">
        <v>3.85</v>
      </c>
      <c r="I357" s="153"/>
      <c r="L357" s="149"/>
      <c r="M357" s="154"/>
      <c r="T357" s="155"/>
      <c r="AT357" s="150" t="s">
        <v>143</v>
      </c>
      <c r="AU357" s="150" t="s">
        <v>82</v>
      </c>
      <c r="AV357" s="13" t="s">
        <v>139</v>
      </c>
      <c r="AW357" s="13" t="s">
        <v>34</v>
      </c>
      <c r="AX357" s="13" t="s">
        <v>78</v>
      </c>
      <c r="AY357" s="150" t="s">
        <v>131</v>
      </c>
    </row>
    <row r="358" spans="2:65" s="1" customFormat="1" ht="24.2" customHeight="1">
      <c r="B358" s="33"/>
      <c r="C358" s="124" t="s">
        <v>532</v>
      </c>
      <c r="D358" s="124" t="s">
        <v>134</v>
      </c>
      <c r="E358" s="125" t="s">
        <v>533</v>
      </c>
      <c r="F358" s="126" t="s">
        <v>534</v>
      </c>
      <c r="G358" s="127" t="s">
        <v>289</v>
      </c>
      <c r="H358" s="128">
        <v>1</v>
      </c>
      <c r="I358" s="129"/>
      <c r="J358" s="130">
        <f>ROUND(I358*H358,2)</f>
        <v>0</v>
      </c>
      <c r="K358" s="126" t="s">
        <v>21</v>
      </c>
      <c r="L358" s="33"/>
      <c r="M358" s="131" t="s">
        <v>21</v>
      </c>
      <c r="N358" s="132" t="s">
        <v>44</v>
      </c>
      <c r="P358" s="133">
        <f>O358*H358</f>
        <v>0</v>
      </c>
      <c r="Q358" s="133">
        <v>0</v>
      </c>
      <c r="R358" s="133">
        <f>Q358*H358</f>
        <v>0</v>
      </c>
      <c r="S358" s="133">
        <v>0</v>
      </c>
      <c r="T358" s="134">
        <f>S358*H358</f>
        <v>0</v>
      </c>
      <c r="AR358" s="135" t="s">
        <v>246</v>
      </c>
      <c r="AT358" s="135" t="s">
        <v>134</v>
      </c>
      <c r="AU358" s="135" t="s">
        <v>82</v>
      </c>
      <c r="AY358" s="18" t="s">
        <v>131</v>
      </c>
      <c r="BE358" s="136">
        <f>IF(N358="základní",J358,0)</f>
        <v>0</v>
      </c>
      <c r="BF358" s="136">
        <f>IF(N358="snížená",J358,0)</f>
        <v>0</v>
      </c>
      <c r="BG358" s="136">
        <f>IF(N358="zákl. přenesená",J358,0)</f>
        <v>0</v>
      </c>
      <c r="BH358" s="136">
        <f>IF(N358="sníž. přenesená",J358,0)</f>
        <v>0</v>
      </c>
      <c r="BI358" s="136">
        <f>IF(N358="nulová",J358,0)</f>
        <v>0</v>
      </c>
      <c r="BJ358" s="18" t="s">
        <v>78</v>
      </c>
      <c r="BK358" s="136">
        <f>ROUND(I358*H358,2)</f>
        <v>0</v>
      </c>
      <c r="BL358" s="18" t="s">
        <v>246</v>
      </c>
      <c r="BM358" s="135" t="s">
        <v>535</v>
      </c>
    </row>
    <row r="359" spans="2:65" s="12" customFormat="1">
      <c r="B359" s="141"/>
      <c r="D359" s="142" t="s">
        <v>143</v>
      </c>
      <c r="E359" s="143" t="s">
        <v>21</v>
      </c>
      <c r="F359" s="144" t="s">
        <v>285</v>
      </c>
      <c r="H359" s="145">
        <v>1</v>
      </c>
      <c r="I359" s="146"/>
      <c r="L359" s="141"/>
      <c r="M359" s="147"/>
      <c r="T359" s="148"/>
      <c r="AT359" s="143" t="s">
        <v>143</v>
      </c>
      <c r="AU359" s="143" t="s">
        <v>82</v>
      </c>
      <c r="AV359" s="12" t="s">
        <v>82</v>
      </c>
      <c r="AW359" s="12" t="s">
        <v>34</v>
      </c>
      <c r="AX359" s="12" t="s">
        <v>73</v>
      </c>
      <c r="AY359" s="143" t="s">
        <v>131</v>
      </c>
    </row>
    <row r="360" spans="2:65" s="13" customFormat="1">
      <c r="B360" s="149"/>
      <c r="D360" s="142" t="s">
        <v>143</v>
      </c>
      <c r="E360" s="150" t="s">
        <v>21</v>
      </c>
      <c r="F360" s="151" t="s">
        <v>145</v>
      </c>
      <c r="H360" s="152">
        <v>1</v>
      </c>
      <c r="I360" s="153"/>
      <c r="L360" s="149"/>
      <c r="M360" s="154"/>
      <c r="T360" s="155"/>
      <c r="AT360" s="150" t="s">
        <v>143</v>
      </c>
      <c r="AU360" s="150" t="s">
        <v>82</v>
      </c>
      <c r="AV360" s="13" t="s">
        <v>139</v>
      </c>
      <c r="AW360" s="13" t="s">
        <v>34</v>
      </c>
      <c r="AX360" s="13" t="s">
        <v>78</v>
      </c>
      <c r="AY360" s="150" t="s">
        <v>131</v>
      </c>
    </row>
    <row r="361" spans="2:65" s="1" customFormat="1" ht="24.2" customHeight="1">
      <c r="B361" s="33"/>
      <c r="C361" s="124" t="s">
        <v>536</v>
      </c>
      <c r="D361" s="124" t="s">
        <v>134</v>
      </c>
      <c r="E361" s="125" t="s">
        <v>537</v>
      </c>
      <c r="F361" s="126" t="s">
        <v>538</v>
      </c>
      <c r="G361" s="127" t="s">
        <v>148</v>
      </c>
      <c r="H361" s="128">
        <v>0.129</v>
      </c>
      <c r="I361" s="129"/>
      <c r="J361" s="130">
        <f>ROUND(I361*H361,2)</f>
        <v>0</v>
      </c>
      <c r="K361" s="126" t="s">
        <v>138</v>
      </c>
      <c r="L361" s="33"/>
      <c r="M361" s="131" t="s">
        <v>21</v>
      </c>
      <c r="N361" s="132" t="s">
        <v>44</v>
      </c>
      <c r="P361" s="133">
        <f>O361*H361</f>
        <v>0</v>
      </c>
      <c r="Q361" s="133">
        <v>0</v>
      </c>
      <c r="R361" s="133">
        <f>Q361*H361</f>
        <v>0</v>
      </c>
      <c r="S361" s="133">
        <v>0</v>
      </c>
      <c r="T361" s="134">
        <f>S361*H361</f>
        <v>0</v>
      </c>
      <c r="AR361" s="135" t="s">
        <v>246</v>
      </c>
      <c r="AT361" s="135" t="s">
        <v>134</v>
      </c>
      <c r="AU361" s="135" t="s">
        <v>82</v>
      </c>
      <c r="AY361" s="18" t="s">
        <v>131</v>
      </c>
      <c r="BE361" s="136">
        <f>IF(N361="základní",J361,0)</f>
        <v>0</v>
      </c>
      <c r="BF361" s="136">
        <f>IF(N361="snížená",J361,0)</f>
        <v>0</v>
      </c>
      <c r="BG361" s="136">
        <f>IF(N361="zákl. přenesená",J361,0)</f>
        <v>0</v>
      </c>
      <c r="BH361" s="136">
        <f>IF(N361="sníž. přenesená",J361,0)</f>
        <v>0</v>
      </c>
      <c r="BI361" s="136">
        <f>IF(N361="nulová",J361,0)</f>
        <v>0</v>
      </c>
      <c r="BJ361" s="18" t="s">
        <v>78</v>
      </c>
      <c r="BK361" s="136">
        <f>ROUND(I361*H361,2)</f>
        <v>0</v>
      </c>
      <c r="BL361" s="18" t="s">
        <v>246</v>
      </c>
      <c r="BM361" s="135" t="s">
        <v>539</v>
      </c>
    </row>
    <row r="362" spans="2:65" s="1" customFormat="1">
      <c r="B362" s="33"/>
      <c r="D362" s="137" t="s">
        <v>141</v>
      </c>
      <c r="F362" s="138" t="s">
        <v>540</v>
      </c>
      <c r="I362" s="139"/>
      <c r="L362" s="33"/>
      <c r="M362" s="140"/>
      <c r="T362" s="54"/>
      <c r="AT362" s="18" t="s">
        <v>141</v>
      </c>
      <c r="AU362" s="18" t="s">
        <v>82</v>
      </c>
    </row>
    <row r="363" spans="2:65" s="11" customFormat="1" ht="22.9" customHeight="1">
      <c r="B363" s="112"/>
      <c r="D363" s="113" t="s">
        <v>72</v>
      </c>
      <c r="E363" s="122" t="s">
        <v>541</v>
      </c>
      <c r="F363" s="122" t="s">
        <v>542</v>
      </c>
      <c r="I363" s="115"/>
      <c r="J363" s="123">
        <f>BK363</f>
        <v>0</v>
      </c>
      <c r="L363" s="112"/>
      <c r="M363" s="117"/>
      <c r="P363" s="118">
        <f>SUM(P364:P409)</f>
        <v>0</v>
      </c>
      <c r="R363" s="118">
        <f>SUM(R364:R409)</f>
        <v>0.51915703999999996</v>
      </c>
      <c r="T363" s="119">
        <f>SUM(T364:T409)</f>
        <v>0</v>
      </c>
      <c r="AR363" s="113" t="s">
        <v>82</v>
      </c>
      <c r="AT363" s="120" t="s">
        <v>72</v>
      </c>
      <c r="AU363" s="120" t="s">
        <v>78</v>
      </c>
      <c r="AY363" s="113" t="s">
        <v>131</v>
      </c>
      <c r="BK363" s="121">
        <f>SUM(BK364:BK409)</f>
        <v>0</v>
      </c>
    </row>
    <row r="364" spans="2:65" s="1" customFormat="1" ht="16.5" customHeight="1">
      <c r="B364" s="33"/>
      <c r="C364" s="124" t="s">
        <v>543</v>
      </c>
      <c r="D364" s="124" t="s">
        <v>134</v>
      </c>
      <c r="E364" s="125" t="s">
        <v>544</v>
      </c>
      <c r="F364" s="126" t="s">
        <v>545</v>
      </c>
      <c r="G364" s="127" t="s">
        <v>158</v>
      </c>
      <c r="H364" s="128">
        <v>17.824000000000002</v>
      </c>
      <c r="I364" s="129"/>
      <c r="J364" s="130">
        <f>ROUND(I364*H364,2)</f>
        <v>0</v>
      </c>
      <c r="K364" s="126" t="s">
        <v>138</v>
      </c>
      <c r="L364" s="33"/>
      <c r="M364" s="131" t="s">
        <v>21</v>
      </c>
      <c r="N364" s="132" t="s">
        <v>44</v>
      </c>
      <c r="P364" s="133">
        <f>O364*H364</f>
        <v>0</v>
      </c>
      <c r="Q364" s="133">
        <v>0</v>
      </c>
      <c r="R364" s="133">
        <f>Q364*H364</f>
        <v>0</v>
      </c>
      <c r="S364" s="133">
        <v>0</v>
      </c>
      <c r="T364" s="134">
        <f>S364*H364</f>
        <v>0</v>
      </c>
      <c r="AR364" s="135" t="s">
        <v>246</v>
      </c>
      <c r="AT364" s="135" t="s">
        <v>134</v>
      </c>
      <c r="AU364" s="135" t="s">
        <v>82</v>
      </c>
      <c r="AY364" s="18" t="s">
        <v>131</v>
      </c>
      <c r="BE364" s="136">
        <f>IF(N364="základní",J364,0)</f>
        <v>0</v>
      </c>
      <c r="BF364" s="136">
        <f>IF(N364="snížená",J364,0)</f>
        <v>0</v>
      </c>
      <c r="BG364" s="136">
        <f>IF(N364="zákl. přenesená",J364,0)</f>
        <v>0</v>
      </c>
      <c r="BH364" s="136">
        <f>IF(N364="sníž. přenesená",J364,0)</f>
        <v>0</v>
      </c>
      <c r="BI364" s="136">
        <f>IF(N364="nulová",J364,0)</f>
        <v>0</v>
      </c>
      <c r="BJ364" s="18" t="s">
        <v>78</v>
      </c>
      <c r="BK364" s="136">
        <f>ROUND(I364*H364,2)</f>
        <v>0</v>
      </c>
      <c r="BL364" s="18" t="s">
        <v>246</v>
      </c>
      <c r="BM364" s="135" t="s">
        <v>546</v>
      </c>
    </row>
    <row r="365" spans="2:65" s="1" customFormat="1">
      <c r="B365" s="33"/>
      <c r="D365" s="137" t="s">
        <v>141</v>
      </c>
      <c r="F365" s="138" t="s">
        <v>547</v>
      </c>
      <c r="I365" s="139"/>
      <c r="L365" s="33"/>
      <c r="M365" s="140"/>
      <c r="T365" s="54"/>
      <c r="AT365" s="18" t="s">
        <v>141</v>
      </c>
      <c r="AU365" s="18" t="s">
        <v>82</v>
      </c>
    </row>
    <row r="366" spans="2:65" s="12" customFormat="1">
      <c r="B366" s="141"/>
      <c r="D366" s="142" t="s">
        <v>143</v>
      </c>
      <c r="E366" s="143" t="s">
        <v>21</v>
      </c>
      <c r="F366" s="144" t="s">
        <v>86</v>
      </c>
      <c r="H366" s="145">
        <v>17.824000000000002</v>
      </c>
      <c r="I366" s="146"/>
      <c r="L366" s="141"/>
      <c r="M366" s="147"/>
      <c r="T366" s="148"/>
      <c r="AT366" s="143" t="s">
        <v>143</v>
      </c>
      <c r="AU366" s="143" t="s">
        <v>82</v>
      </c>
      <c r="AV366" s="12" t="s">
        <v>82</v>
      </c>
      <c r="AW366" s="12" t="s">
        <v>34</v>
      </c>
      <c r="AX366" s="12" t="s">
        <v>73</v>
      </c>
      <c r="AY366" s="143" t="s">
        <v>131</v>
      </c>
    </row>
    <row r="367" spans="2:65" s="13" customFormat="1">
      <c r="B367" s="149"/>
      <c r="D367" s="142" t="s">
        <v>143</v>
      </c>
      <c r="E367" s="150" t="s">
        <v>21</v>
      </c>
      <c r="F367" s="151" t="s">
        <v>145</v>
      </c>
      <c r="H367" s="152">
        <v>17.824000000000002</v>
      </c>
      <c r="I367" s="153"/>
      <c r="L367" s="149"/>
      <c r="M367" s="154"/>
      <c r="T367" s="155"/>
      <c r="AT367" s="150" t="s">
        <v>143</v>
      </c>
      <c r="AU367" s="150" t="s">
        <v>82</v>
      </c>
      <c r="AV367" s="13" t="s">
        <v>139</v>
      </c>
      <c r="AW367" s="13" t="s">
        <v>34</v>
      </c>
      <c r="AX367" s="13" t="s">
        <v>78</v>
      </c>
      <c r="AY367" s="150" t="s">
        <v>131</v>
      </c>
    </row>
    <row r="368" spans="2:65" s="1" customFormat="1" ht="16.5" customHeight="1">
      <c r="B368" s="33"/>
      <c r="C368" s="124" t="s">
        <v>548</v>
      </c>
      <c r="D368" s="124" t="s">
        <v>134</v>
      </c>
      <c r="E368" s="125" t="s">
        <v>549</v>
      </c>
      <c r="F368" s="126" t="s">
        <v>550</v>
      </c>
      <c r="G368" s="127" t="s">
        <v>158</v>
      </c>
      <c r="H368" s="128">
        <v>17.824000000000002</v>
      </c>
      <c r="I368" s="129"/>
      <c r="J368" s="130">
        <f>ROUND(I368*H368,2)</f>
        <v>0</v>
      </c>
      <c r="K368" s="126" t="s">
        <v>138</v>
      </c>
      <c r="L368" s="33"/>
      <c r="M368" s="131" t="s">
        <v>21</v>
      </c>
      <c r="N368" s="132" t="s">
        <v>44</v>
      </c>
      <c r="P368" s="133">
        <f>O368*H368</f>
        <v>0</v>
      </c>
      <c r="Q368" s="133">
        <v>2.9999999999999997E-4</v>
      </c>
      <c r="R368" s="133">
        <f>Q368*H368</f>
        <v>5.3471999999999999E-3</v>
      </c>
      <c r="S368" s="133">
        <v>0</v>
      </c>
      <c r="T368" s="134">
        <f>S368*H368</f>
        <v>0</v>
      </c>
      <c r="AR368" s="135" t="s">
        <v>246</v>
      </c>
      <c r="AT368" s="135" t="s">
        <v>134</v>
      </c>
      <c r="AU368" s="135" t="s">
        <v>82</v>
      </c>
      <c r="AY368" s="18" t="s">
        <v>131</v>
      </c>
      <c r="BE368" s="136">
        <f>IF(N368="základní",J368,0)</f>
        <v>0</v>
      </c>
      <c r="BF368" s="136">
        <f>IF(N368="snížená",J368,0)</f>
        <v>0</v>
      </c>
      <c r="BG368" s="136">
        <f>IF(N368="zákl. přenesená",J368,0)</f>
        <v>0</v>
      </c>
      <c r="BH368" s="136">
        <f>IF(N368="sníž. přenesená",J368,0)</f>
        <v>0</v>
      </c>
      <c r="BI368" s="136">
        <f>IF(N368="nulová",J368,0)</f>
        <v>0</v>
      </c>
      <c r="BJ368" s="18" t="s">
        <v>78</v>
      </c>
      <c r="BK368" s="136">
        <f>ROUND(I368*H368,2)</f>
        <v>0</v>
      </c>
      <c r="BL368" s="18" t="s">
        <v>246</v>
      </c>
      <c r="BM368" s="135" t="s">
        <v>551</v>
      </c>
    </row>
    <row r="369" spans="2:65" s="1" customFormat="1">
      <c r="B369" s="33"/>
      <c r="D369" s="137" t="s">
        <v>141</v>
      </c>
      <c r="F369" s="138" t="s">
        <v>552</v>
      </c>
      <c r="I369" s="139"/>
      <c r="L369" s="33"/>
      <c r="M369" s="140"/>
      <c r="T369" s="54"/>
      <c r="AT369" s="18" t="s">
        <v>141</v>
      </c>
      <c r="AU369" s="18" t="s">
        <v>82</v>
      </c>
    </row>
    <row r="370" spans="2:65" s="12" customFormat="1">
      <c r="B370" s="141"/>
      <c r="D370" s="142" t="s">
        <v>143</v>
      </c>
      <c r="E370" s="143" t="s">
        <v>21</v>
      </c>
      <c r="F370" s="144" t="s">
        <v>86</v>
      </c>
      <c r="H370" s="145">
        <v>17.824000000000002</v>
      </c>
      <c r="I370" s="146"/>
      <c r="L370" s="141"/>
      <c r="M370" s="147"/>
      <c r="T370" s="148"/>
      <c r="AT370" s="143" t="s">
        <v>143</v>
      </c>
      <c r="AU370" s="143" t="s">
        <v>82</v>
      </c>
      <c r="AV370" s="12" t="s">
        <v>82</v>
      </c>
      <c r="AW370" s="12" t="s">
        <v>34</v>
      </c>
      <c r="AX370" s="12" t="s">
        <v>73</v>
      </c>
      <c r="AY370" s="143" t="s">
        <v>131</v>
      </c>
    </row>
    <row r="371" spans="2:65" s="13" customFormat="1">
      <c r="B371" s="149"/>
      <c r="D371" s="142" t="s">
        <v>143</v>
      </c>
      <c r="E371" s="150" t="s">
        <v>21</v>
      </c>
      <c r="F371" s="151" t="s">
        <v>145</v>
      </c>
      <c r="H371" s="152">
        <v>17.824000000000002</v>
      </c>
      <c r="I371" s="153"/>
      <c r="L371" s="149"/>
      <c r="M371" s="154"/>
      <c r="T371" s="155"/>
      <c r="AT371" s="150" t="s">
        <v>143</v>
      </c>
      <c r="AU371" s="150" t="s">
        <v>82</v>
      </c>
      <c r="AV371" s="13" t="s">
        <v>139</v>
      </c>
      <c r="AW371" s="13" t="s">
        <v>34</v>
      </c>
      <c r="AX371" s="13" t="s">
        <v>78</v>
      </c>
      <c r="AY371" s="150" t="s">
        <v>131</v>
      </c>
    </row>
    <row r="372" spans="2:65" s="1" customFormat="1" ht="21.75" customHeight="1">
      <c r="B372" s="33"/>
      <c r="C372" s="124" t="s">
        <v>553</v>
      </c>
      <c r="D372" s="124" t="s">
        <v>134</v>
      </c>
      <c r="E372" s="125" t="s">
        <v>554</v>
      </c>
      <c r="F372" s="126" t="s">
        <v>555</v>
      </c>
      <c r="G372" s="127" t="s">
        <v>158</v>
      </c>
      <c r="H372" s="128">
        <v>2.1749999999999998</v>
      </c>
      <c r="I372" s="129"/>
      <c r="J372" s="130">
        <f>ROUND(I372*H372,2)</f>
        <v>0</v>
      </c>
      <c r="K372" s="126" t="s">
        <v>21</v>
      </c>
      <c r="L372" s="33"/>
      <c r="M372" s="131" t="s">
        <v>21</v>
      </c>
      <c r="N372" s="132" t="s">
        <v>44</v>
      </c>
      <c r="P372" s="133">
        <f>O372*H372</f>
        <v>0</v>
      </c>
      <c r="Q372" s="133">
        <v>1.5E-3</v>
      </c>
      <c r="R372" s="133">
        <f>Q372*H372</f>
        <v>3.2624999999999998E-3</v>
      </c>
      <c r="S372" s="133">
        <v>0</v>
      </c>
      <c r="T372" s="134">
        <f>S372*H372</f>
        <v>0</v>
      </c>
      <c r="AR372" s="135" t="s">
        <v>246</v>
      </c>
      <c r="AT372" s="135" t="s">
        <v>134</v>
      </c>
      <c r="AU372" s="135" t="s">
        <v>82</v>
      </c>
      <c r="AY372" s="18" t="s">
        <v>131</v>
      </c>
      <c r="BE372" s="136">
        <f>IF(N372="základní",J372,0)</f>
        <v>0</v>
      </c>
      <c r="BF372" s="136">
        <f>IF(N372="snížená",J372,0)</f>
        <v>0</v>
      </c>
      <c r="BG372" s="136">
        <f>IF(N372="zákl. přenesená",J372,0)</f>
        <v>0</v>
      </c>
      <c r="BH372" s="136">
        <f>IF(N372="sníž. přenesená",J372,0)</f>
        <v>0</v>
      </c>
      <c r="BI372" s="136">
        <f>IF(N372="nulová",J372,0)</f>
        <v>0</v>
      </c>
      <c r="BJ372" s="18" t="s">
        <v>78</v>
      </c>
      <c r="BK372" s="136">
        <f>ROUND(I372*H372,2)</f>
        <v>0</v>
      </c>
      <c r="BL372" s="18" t="s">
        <v>246</v>
      </c>
      <c r="BM372" s="135" t="s">
        <v>556</v>
      </c>
    </row>
    <row r="373" spans="2:65" s="14" customFormat="1">
      <c r="B373" s="156"/>
      <c r="D373" s="142" t="s">
        <v>143</v>
      </c>
      <c r="E373" s="157" t="s">
        <v>21</v>
      </c>
      <c r="F373" s="158" t="s">
        <v>557</v>
      </c>
      <c r="H373" s="157" t="s">
        <v>21</v>
      </c>
      <c r="I373" s="159"/>
      <c r="L373" s="156"/>
      <c r="M373" s="160"/>
      <c r="T373" s="161"/>
      <c r="AT373" s="157" t="s">
        <v>143</v>
      </c>
      <c r="AU373" s="157" t="s">
        <v>82</v>
      </c>
      <c r="AV373" s="14" t="s">
        <v>78</v>
      </c>
      <c r="AW373" s="14" t="s">
        <v>34</v>
      </c>
      <c r="AX373" s="14" t="s">
        <v>73</v>
      </c>
      <c r="AY373" s="157" t="s">
        <v>131</v>
      </c>
    </row>
    <row r="374" spans="2:65" s="12" customFormat="1">
      <c r="B374" s="141"/>
      <c r="D374" s="142" t="s">
        <v>143</v>
      </c>
      <c r="E374" s="143" t="s">
        <v>21</v>
      </c>
      <c r="F374" s="144" t="s">
        <v>558</v>
      </c>
      <c r="H374" s="145">
        <v>2.1749999999999998</v>
      </c>
      <c r="I374" s="146"/>
      <c r="L374" s="141"/>
      <c r="M374" s="147"/>
      <c r="T374" s="148"/>
      <c r="AT374" s="143" t="s">
        <v>143</v>
      </c>
      <c r="AU374" s="143" t="s">
        <v>82</v>
      </c>
      <c r="AV374" s="12" t="s">
        <v>82</v>
      </c>
      <c r="AW374" s="12" t="s">
        <v>34</v>
      </c>
      <c r="AX374" s="12" t="s">
        <v>73</v>
      </c>
      <c r="AY374" s="143" t="s">
        <v>131</v>
      </c>
    </row>
    <row r="375" spans="2:65" s="13" customFormat="1">
      <c r="B375" s="149"/>
      <c r="D375" s="142" t="s">
        <v>143</v>
      </c>
      <c r="E375" s="150" t="s">
        <v>21</v>
      </c>
      <c r="F375" s="151" t="s">
        <v>145</v>
      </c>
      <c r="H375" s="152">
        <v>2.1749999999999998</v>
      </c>
      <c r="I375" s="153"/>
      <c r="L375" s="149"/>
      <c r="M375" s="154"/>
      <c r="T375" s="155"/>
      <c r="AT375" s="150" t="s">
        <v>143</v>
      </c>
      <c r="AU375" s="150" t="s">
        <v>82</v>
      </c>
      <c r="AV375" s="13" t="s">
        <v>139</v>
      </c>
      <c r="AW375" s="13" t="s">
        <v>34</v>
      </c>
      <c r="AX375" s="13" t="s">
        <v>78</v>
      </c>
      <c r="AY375" s="150" t="s">
        <v>131</v>
      </c>
    </row>
    <row r="376" spans="2:65" s="1" customFormat="1" ht="21.75" customHeight="1">
      <c r="B376" s="33"/>
      <c r="C376" s="124" t="s">
        <v>559</v>
      </c>
      <c r="D376" s="124" t="s">
        <v>134</v>
      </c>
      <c r="E376" s="125" t="s">
        <v>560</v>
      </c>
      <c r="F376" s="126" t="s">
        <v>561</v>
      </c>
      <c r="G376" s="127" t="s">
        <v>158</v>
      </c>
      <c r="H376" s="128">
        <v>5.6740000000000004</v>
      </c>
      <c r="I376" s="129"/>
      <c r="J376" s="130">
        <f>ROUND(I376*H376,2)</f>
        <v>0</v>
      </c>
      <c r="K376" s="126" t="s">
        <v>138</v>
      </c>
      <c r="L376" s="33"/>
      <c r="M376" s="131" t="s">
        <v>21</v>
      </c>
      <c r="N376" s="132" t="s">
        <v>44</v>
      </c>
      <c r="P376" s="133">
        <f>O376*H376</f>
        <v>0</v>
      </c>
      <c r="Q376" s="133">
        <v>4.4999999999999997E-3</v>
      </c>
      <c r="R376" s="133">
        <f>Q376*H376</f>
        <v>2.5533E-2</v>
      </c>
      <c r="S376" s="133">
        <v>0</v>
      </c>
      <c r="T376" s="134">
        <f>S376*H376</f>
        <v>0</v>
      </c>
      <c r="AR376" s="135" t="s">
        <v>246</v>
      </c>
      <c r="AT376" s="135" t="s">
        <v>134</v>
      </c>
      <c r="AU376" s="135" t="s">
        <v>82</v>
      </c>
      <c r="AY376" s="18" t="s">
        <v>131</v>
      </c>
      <c r="BE376" s="136">
        <f>IF(N376="základní",J376,0)</f>
        <v>0</v>
      </c>
      <c r="BF376" s="136">
        <f>IF(N376="snížená",J376,0)</f>
        <v>0</v>
      </c>
      <c r="BG376" s="136">
        <f>IF(N376="zákl. přenesená",J376,0)</f>
        <v>0</v>
      </c>
      <c r="BH376" s="136">
        <f>IF(N376="sníž. přenesená",J376,0)</f>
        <v>0</v>
      </c>
      <c r="BI376" s="136">
        <f>IF(N376="nulová",J376,0)</f>
        <v>0</v>
      </c>
      <c r="BJ376" s="18" t="s">
        <v>78</v>
      </c>
      <c r="BK376" s="136">
        <f>ROUND(I376*H376,2)</f>
        <v>0</v>
      </c>
      <c r="BL376" s="18" t="s">
        <v>246</v>
      </c>
      <c r="BM376" s="135" t="s">
        <v>562</v>
      </c>
    </row>
    <row r="377" spans="2:65" s="1" customFormat="1">
      <c r="B377" s="33"/>
      <c r="D377" s="137" t="s">
        <v>141</v>
      </c>
      <c r="F377" s="138" t="s">
        <v>563</v>
      </c>
      <c r="I377" s="139"/>
      <c r="L377" s="33"/>
      <c r="M377" s="140"/>
      <c r="T377" s="54"/>
      <c r="AT377" s="18" t="s">
        <v>141</v>
      </c>
      <c r="AU377" s="18" t="s">
        <v>82</v>
      </c>
    </row>
    <row r="378" spans="2:65" s="14" customFormat="1">
      <c r="B378" s="156"/>
      <c r="D378" s="142" t="s">
        <v>143</v>
      </c>
      <c r="E378" s="157" t="s">
        <v>21</v>
      </c>
      <c r="F378" s="158" t="s">
        <v>162</v>
      </c>
      <c r="H378" s="157" t="s">
        <v>21</v>
      </c>
      <c r="I378" s="159"/>
      <c r="L378" s="156"/>
      <c r="M378" s="160"/>
      <c r="T378" s="161"/>
      <c r="AT378" s="157" t="s">
        <v>143</v>
      </c>
      <c r="AU378" s="157" t="s">
        <v>82</v>
      </c>
      <c r="AV378" s="14" t="s">
        <v>78</v>
      </c>
      <c r="AW378" s="14" t="s">
        <v>34</v>
      </c>
      <c r="AX378" s="14" t="s">
        <v>73</v>
      </c>
      <c r="AY378" s="157" t="s">
        <v>131</v>
      </c>
    </row>
    <row r="379" spans="2:65" s="12" customFormat="1">
      <c r="B379" s="141"/>
      <c r="D379" s="142" t="s">
        <v>143</v>
      </c>
      <c r="E379" s="143" t="s">
        <v>21</v>
      </c>
      <c r="F379" s="144" t="s">
        <v>163</v>
      </c>
      <c r="H379" s="145">
        <v>7.25</v>
      </c>
      <c r="I379" s="146"/>
      <c r="L379" s="141"/>
      <c r="M379" s="147"/>
      <c r="T379" s="148"/>
      <c r="AT379" s="143" t="s">
        <v>143</v>
      </c>
      <c r="AU379" s="143" t="s">
        <v>82</v>
      </c>
      <c r="AV379" s="12" t="s">
        <v>82</v>
      </c>
      <c r="AW379" s="12" t="s">
        <v>34</v>
      </c>
      <c r="AX379" s="12" t="s">
        <v>73</v>
      </c>
      <c r="AY379" s="143" t="s">
        <v>131</v>
      </c>
    </row>
    <row r="380" spans="2:65" s="12" customFormat="1">
      <c r="B380" s="141"/>
      <c r="D380" s="142" t="s">
        <v>143</v>
      </c>
      <c r="E380" s="143" t="s">
        <v>21</v>
      </c>
      <c r="F380" s="144" t="s">
        <v>164</v>
      </c>
      <c r="H380" s="145">
        <v>-1.5760000000000001</v>
      </c>
      <c r="I380" s="146"/>
      <c r="L380" s="141"/>
      <c r="M380" s="147"/>
      <c r="T380" s="148"/>
      <c r="AT380" s="143" t="s">
        <v>143</v>
      </c>
      <c r="AU380" s="143" t="s">
        <v>82</v>
      </c>
      <c r="AV380" s="12" t="s">
        <v>82</v>
      </c>
      <c r="AW380" s="12" t="s">
        <v>34</v>
      </c>
      <c r="AX380" s="12" t="s">
        <v>73</v>
      </c>
      <c r="AY380" s="143" t="s">
        <v>131</v>
      </c>
    </row>
    <row r="381" spans="2:65" s="13" customFormat="1">
      <c r="B381" s="149"/>
      <c r="D381" s="142" t="s">
        <v>143</v>
      </c>
      <c r="E381" s="150" t="s">
        <v>21</v>
      </c>
      <c r="F381" s="151" t="s">
        <v>145</v>
      </c>
      <c r="H381" s="152">
        <v>5.6740000000000004</v>
      </c>
      <c r="I381" s="153"/>
      <c r="L381" s="149"/>
      <c r="M381" s="154"/>
      <c r="T381" s="155"/>
      <c r="AT381" s="150" t="s">
        <v>143</v>
      </c>
      <c r="AU381" s="150" t="s">
        <v>82</v>
      </c>
      <c r="AV381" s="13" t="s">
        <v>139</v>
      </c>
      <c r="AW381" s="13" t="s">
        <v>34</v>
      </c>
      <c r="AX381" s="13" t="s">
        <v>78</v>
      </c>
      <c r="AY381" s="150" t="s">
        <v>131</v>
      </c>
    </row>
    <row r="382" spans="2:65" s="1" customFormat="1" ht="21.75" customHeight="1">
      <c r="B382" s="33"/>
      <c r="C382" s="124" t="s">
        <v>564</v>
      </c>
      <c r="D382" s="124" t="s">
        <v>134</v>
      </c>
      <c r="E382" s="125" t="s">
        <v>565</v>
      </c>
      <c r="F382" s="126" t="s">
        <v>566</v>
      </c>
      <c r="G382" s="127" t="s">
        <v>158</v>
      </c>
      <c r="H382" s="128">
        <v>17.824000000000002</v>
      </c>
      <c r="I382" s="129"/>
      <c r="J382" s="130">
        <f>ROUND(I382*H382,2)</f>
        <v>0</v>
      </c>
      <c r="K382" s="126" t="s">
        <v>138</v>
      </c>
      <c r="L382" s="33"/>
      <c r="M382" s="131" t="s">
        <v>21</v>
      </c>
      <c r="N382" s="132" t="s">
        <v>44</v>
      </c>
      <c r="P382" s="133">
        <f>O382*H382</f>
        <v>0</v>
      </c>
      <c r="Q382" s="133">
        <v>5.3800000000000002E-3</v>
      </c>
      <c r="R382" s="133">
        <f>Q382*H382</f>
        <v>9.5893120000000012E-2</v>
      </c>
      <c r="S382" s="133">
        <v>0</v>
      </c>
      <c r="T382" s="134">
        <f>S382*H382</f>
        <v>0</v>
      </c>
      <c r="AR382" s="135" t="s">
        <v>246</v>
      </c>
      <c r="AT382" s="135" t="s">
        <v>134</v>
      </c>
      <c r="AU382" s="135" t="s">
        <v>82</v>
      </c>
      <c r="AY382" s="18" t="s">
        <v>131</v>
      </c>
      <c r="BE382" s="136">
        <f>IF(N382="základní",J382,0)</f>
        <v>0</v>
      </c>
      <c r="BF382" s="136">
        <f>IF(N382="snížená",J382,0)</f>
        <v>0</v>
      </c>
      <c r="BG382" s="136">
        <f>IF(N382="zákl. přenesená",J382,0)</f>
        <v>0</v>
      </c>
      <c r="BH382" s="136">
        <f>IF(N382="sníž. přenesená",J382,0)</f>
        <v>0</v>
      </c>
      <c r="BI382" s="136">
        <f>IF(N382="nulová",J382,0)</f>
        <v>0</v>
      </c>
      <c r="BJ382" s="18" t="s">
        <v>78</v>
      </c>
      <c r="BK382" s="136">
        <f>ROUND(I382*H382,2)</f>
        <v>0</v>
      </c>
      <c r="BL382" s="18" t="s">
        <v>246</v>
      </c>
      <c r="BM382" s="135" t="s">
        <v>567</v>
      </c>
    </row>
    <row r="383" spans="2:65" s="1" customFormat="1">
      <c r="B383" s="33"/>
      <c r="D383" s="137" t="s">
        <v>141</v>
      </c>
      <c r="F383" s="138" t="s">
        <v>568</v>
      </c>
      <c r="I383" s="139"/>
      <c r="L383" s="33"/>
      <c r="M383" s="140"/>
      <c r="T383" s="54"/>
      <c r="AT383" s="18" t="s">
        <v>141</v>
      </c>
      <c r="AU383" s="18" t="s">
        <v>82</v>
      </c>
    </row>
    <row r="384" spans="2:65" s="14" customFormat="1">
      <c r="B384" s="156"/>
      <c r="D384" s="142" t="s">
        <v>143</v>
      </c>
      <c r="E384" s="157" t="s">
        <v>21</v>
      </c>
      <c r="F384" s="158" t="s">
        <v>569</v>
      </c>
      <c r="H384" s="157" t="s">
        <v>21</v>
      </c>
      <c r="I384" s="159"/>
      <c r="L384" s="156"/>
      <c r="M384" s="160"/>
      <c r="T384" s="161"/>
      <c r="AT384" s="157" t="s">
        <v>143</v>
      </c>
      <c r="AU384" s="157" t="s">
        <v>82</v>
      </c>
      <c r="AV384" s="14" t="s">
        <v>78</v>
      </c>
      <c r="AW384" s="14" t="s">
        <v>34</v>
      </c>
      <c r="AX384" s="14" t="s">
        <v>73</v>
      </c>
      <c r="AY384" s="157" t="s">
        <v>131</v>
      </c>
    </row>
    <row r="385" spans="2:65" s="12" customFormat="1">
      <c r="B385" s="141"/>
      <c r="D385" s="142" t="s">
        <v>143</v>
      </c>
      <c r="E385" s="143" t="s">
        <v>21</v>
      </c>
      <c r="F385" s="144" t="s">
        <v>570</v>
      </c>
      <c r="H385" s="145">
        <v>14.5</v>
      </c>
      <c r="I385" s="146"/>
      <c r="L385" s="141"/>
      <c r="M385" s="147"/>
      <c r="T385" s="148"/>
      <c r="AT385" s="143" t="s">
        <v>143</v>
      </c>
      <c r="AU385" s="143" t="s">
        <v>82</v>
      </c>
      <c r="AV385" s="12" t="s">
        <v>82</v>
      </c>
      <c r="AW385" s="12" t="s">
        <v>34</v>
      </c>
      <c r="AX385" s="12" t="s">
        <v>73</v>
      </c>
      <c r="AY385" s="143" t="s">
        <v>131</v>
      </c>
    </row>
    <row r="386" spans="2:65" s="12" customFormat="1">
      <c r="B386" s="141"/>
      <c r="D386" s="142" t="s">
        <v>143</v>
      </c>
      <c r="E386" s="143" t="s">
        <v>21</v>
      </c>
      <c r="F386" s="144" t="s">
        <v>164</v>
      </c>
      <c r="H386" s="145">
        <v>-1.5760000000000001</v>
      </c>
      <c r="I386" s="146"/>
      <c r="L386" s="141"/>
      <c r="M386" s="147"/>
      <c r="T386" s="148"/>
      <c r="AT386" s="143" t="s">
        <v>143</v>
      </c>
      <c r="AU386" s="143" t="s">
        <v>82</v>
      </c>
      <c r="AV386" s="12" t="s">
        <v>82</v>
      </c>
      <c r="AW386" s="12" t="s">
        <v>34</v>
      </c>
      <c r="AX386" s="12" t="s">
        <v>73</v>
      </c>
      <c r="AY386" s="143" t="s">
        <v>131</v>
      </c>
    </row>
    <row r="387" spans="2:65" s="14" customFormat="1">
      <c r="B387" s="156"/>
      <c r="D387" s="142" t="s">
        <v>143</v>
      </c>
      <c r="E387" s="157" t="s">
        <v>21</v>
      </c>
      <c r="F387" s="158" t="s">
        <v>571</v>
      </c>
      <c r="H387" s="157" t="s">
        <v>21</v>
      </c>
      <c r="I387" s="159"/>
      <c r="L387" s="156"/>
      <c r="M387" s="160"/>
      <c r="T387" s="161"/>
      <c r="AT387" s="157" t="s">
        <v>143</v>
      </c>
      <c r="AU387" s="157" t="s">
        <v>82</v>
      </c>
      <c r="AV387" s="14" t="s">
        <v>78</v>
      </c>
      <c r="AW387" s="14" t="s">
        <v>34</v>
      </c>
      <c r="AX387" s="14" t="s">
        <v>73</v>
      </c>
      <c r="AY387" s="157" t="s">
        <v>131</v>
      </c>
    </row>
    <row r="388" spans="2:65" s="12" customFormat="1">
      <c r="B388" s="141"/>
      <c r="D388" s="142" t="s">
        <v>143</v>
      </c>
      <c r="E388" s="143" t="s">
        <v>21</v>
      </c>
      <c r="F388" s="144" t="s">
        <v>572</v>
      </c>
      <c r="H388" s="145">
        <v>4.9000000000000004</v>
      </c>
      <c r="I388" s="146"/>
      <c r="L388" s="141"/>
      <c r="M388" s="147"/>
      <c r="T388" s="148"/>
      <c r="AT388" s="143" t="s">
        <v>143</v>
      </c>
      <c r="AU388" s="143" t="s">
        <v>82</v>
      </c>
      <c r="AV388" s="12" t="s">
        <v>82</v>
      </c>
      <c r="AW388" s="12" t="s">
        <v>34</v>
      </c>
      <c r="AX388" s="12" t="s">
        <v>73</v>
      </c>
      <c r="AY388" s="143" t="s">
        <v>131</v>
      </c>
    </row>
    <row r="389" spans="2:65" s="15" customFormat="1">
      <c r="B389" s="163"/>
      <c r="D389" s="142" t="s">
        <v>143</v>
      </c>
      <c r="E389" s="164" t="s">
        <v>86</v>
      </c>
      <c r="F389" s="165" t="s">
        <v>401</v>
      </c>
      <c r="H389" s="166">
        <v>17.824000000000002</v>
      </c>
      <c r="I389" s="167"/>
      <c r="L389" s="163"/>
      <c r="M389" s="168"/>
      <c r="T389" s="169"/>
      <c r="AT389" s="164" t="s">
        <v>143</v>
      </c>
      <c r="AU389" s="164" t="s">
        <v>82</v>
      </c>
      <c r="AV389" s="15" t="s">
        <v>132</v>
      </c>
      <c r="AW389" s="15" t="s">
        <v>34</v>
      </c>
      <c r="AX389" s="15" t="s">
        <v>73</v>
      </c>
      <c r="AY389" s="164" t="s">
        <v>131</v>
      </c>
    </row>
    <row r="390" spans="2:65" s="13" customFormat="1">
      <c r="B390" s="149"/>
      <c r="D390" s="142" t="s">
        <v>143</v>
      </c>
      <c r="E390" s="150" t="s">
        <v>21</v>
      </c>
      <c r="F390" s="151" t="s">
        <v>145</v>
      </c>
      <c r="H390" s="152">
        <v>17.824000000000002</v>
      </c>
      <c r="I390" s="153"/>
      <c r="L390" s="149"/>
      <c r="M390" s="154"/>
      <c r="T390" s="155"/>
      <c r="AT390" s="150" t="s">
        <v>143</v>
      </c>
      <c r="AU390" s="150" t="s">
        <v>82</v>
      </c>
      <c r="AV390" s="13" t="s">
        <v>139</v>
      </c>
      <c r="AW390" s="13" t="s">
        <v>34</v>
      </c>
      <c r="AX390" s="13" t="s">
        <v>78</v>
      </c>
      <c r="AY390" s="150" t="s">
        <v>131</v>
      </c>
    </row>
    <row r="391" spans="2:65" s="1" customFormat="1" ht="16.5" customHeight="1">
      <c r="B391" s="33"/>
      <c r="C391" s="170" t="s">
        <v>573</v>
      </c>
      <c r="D391" s="170" t="s">
        <v>421</v>
      </c>
      <c r="E391" s="171" t="s">
        <v>574</v>
      </c>
      <c r="F391" s="172" t="s">
        <v>575</v>
      </c>
      <c r="G391" s="173" t="s">
        <v>158</v>
      </c>
      <c r="H391" s="174">
        <v>19.606000000000002</v>
      </c>
      <c r="I391" s="175"/>
      <c r="J391" s="176">
        <f>ROUND(I391*H391,2)</f>
        <v>0</v>
      </c>
      <c r="K391" s="172" t="s">
        <v>21</v>
      </c>
      <c r="L391" s="177"/>
      <c r="M391" s="178" t="s">
        <v>21</v>
      </c>
      <c r="N391" s="179" t="s">
        <v>44</v>
      </c>
      <c r="P391" s="133">
        <f>O391*H391</f>
        <v>0</v>
      </c>
      <c r="Q391" s="133">
        <v>1.6E-2</v>
      </c>
      <c r="R391" s="133">
        <f>Q391*H391</f>
        <v>0.31369600000000003</v>
      </c>
      <c r="S391" s="133">
        <v>0</v>
      </c>
      <c r="T391" s="134">
        <f>S391*H391</f>
        <v>0</v>
      </c>
      <c r="AR391" s="135" t="s">
        <v>341</v>
      </c>
      <c r="AT391" s="135" t="s">
        <v>421</v>
      </c>
      <c r="AU391" s="135" t="s">
        <v>82</v>
      </c>
      <c r="AY391" s="18" t="s">
        <v>131</v>
      </c>
      <c r="BE391" s="136">
        <f>IF(N391="základní",J391,0)</f>
        <v>0</v>
      </c>
      <c r="BF391" s="136">
        <f>IF(N391="snížená",J391,0)</f>
        <v>0</v>
      </c>
      <c r="BG391" s="136">
        <f>IF(N391="zákl. přenesená",J391,0)</f>
        <v>0</v>
      </c>
      <c r="BH391" s="136">
        <f>IF(N391="sníž. přenesená",J391,0)</f>
        <v>0</v>
      </c>
      <c r="BI391" s="136">
        <f>IF(N391="nulová",J391,0)</f>
        <v>0</v>
      </c>
      <c r="BJ391" s="18" t="s">
        <v>78</v>
      </c>
      <c r="BK391" s="136">
        <f>ROUND(I391*H391,2)</f>
        <v>0</v>
      </c>
      <c r="BL391" s="18" t="s">
        <v>246</v>
      </c>
      <c r="BM391" s="135" t="s">
        <v>576</v>
      </c>
    </row>
    <row r="392" spans="2:65" s="12" customFormat="1">
      <c r="B392" s="141"/>
      <c r="D392" s="142" t="s">
        <v>143</v>
      </c>
      <c r="E392" s="143" t="s">
        <v>21</v>
      </c>
      <c r="F392" s="144" t="s">
        <v>577</v>
      </c>
      <c r="H392" s="145">
        <v>19.606000000000002</v>
      </c>
      <c r="I392" s="146"/>
      <c r="L392" s="141"/>
      <c r="M392" s="147"/>
      <c r="T392" s="148"/>
      <c r="AT392" s="143" t="s">
        <v>143</v>
      </c>
      <c r="AU392" s="143" t="s">
        <v>82</v>
      </c>
      <c r="AV392" s="12" t="s">
        <v>82</v>
      </c>
      <c r="AW392" s="12" t="s">
        <v>34</v>
      </c>
      <c r="AX392" s="12" t="s">
        <v>73</v>
      </c>
      <c r="AY392" s="143" t="s">
        <v>131</v>
      </c>
    </row>
    <row r="393" spans="2:65" s="13" customFormat="1">
      <c r="B393" s="149"/>
      <c r="D393" s="142" t="s">
        <v>143</v>
      </c>
      <c r="E393" s="150" t="s">
        <v>21</v>
      </c>
      <c r="F393" s="151" t="s">
        <v>145</v>
      </c>
      <c r="H393" s="152">
        <v>19.606000000000002</v>
      </c>
      <c r="I393" s="153"/>
      <c r="L393" s="149"/>
      <c r="M393" s="154"/>
      <c r="T393" s="155"/>
      <c r="AT393" s="150" t="s">
        <v>143</v>
      </c>
      <c r="AU393" s="150" t="s">
        <v>82</v>
      </c>
      <c r="AV393" s="13" t="s">
        <v>139</v>
      </c>
      <c r="AW393" s="13" t="s">
        <v>34</v>
      </c>
      <c r="AX393" s="13" t="s">
        <v>78</v>
      </c>
      <c r="AY393" s="150" t="s">
        <v>131</v>
      </c>
    </row>
    <row r="394" spans="2:65" s="1" customFormat="1" ht="16.5" customHeight="1">
      <c r="B394" s="33"/>
      <c r="C394" s="124" t="s">
        <v>578</v>
      </c>
      <c r="D394" s="124" t="s">
        <v>134</v>
      </c>
      <c r="E394" s="125" t="s">
        <v>579</v>
      </c>
      <c r="F394" s="126" t="s">
        <v>580</v>
      </c>
      <c r="G394" s="127" t="s">
        <v>193</v>
      </c>
      <c r="H394" s="128">
        <v>11.712</v>
      </c>
      <c r="I394" s="129"/>
      <c r="J394" s="130">
        <f>ROUND(I394*H394,2)</f>
        <v>0</v>
      </c>
      <c r="K394" s="126" t="s">
        <v>138</v>
      </c>
      <c r="L394" s="33"/>
      <c r="M394" s="131" t="s">
        <v>21</v>
      </c>
      <c r="N394" s="132" t="s">
        <v>44</v>
      </c>
      <c r="P394" s="133">
        <f>O394*H394</f>
        <v>0</v>
      </c>
      <c r="Q394" s="133">
        <v>6.11E-3</v>
      </c>
      <c r="R394" s="133">
        <f>Q394*H394</f>
        <v>7.1560319999999997E-2</v>
      </c>
      <c r="S394" s="133">
        <v>0</v>
      </c>
      <c r="T394" s="134">
        <f>S394*H394</f>
        <v>0</v>
      </c>
      <c r="AR394" s="135" t="s">
        <v>246</v>
      </c>
      <c r="AT394" s="135" t="s">
        <v>134</v>
      </c>
      <c r="AU394" s="135" t="s">
        <v>82</v>
      </c>
      <c r="AY394" s="18" t="s">
        <v>131</v>
      </c>
      <c r="BE394" s="136">
        <f>IF(N394="základní",J394,0)</f>
        <v>0</v>
      </c>
      <c r="BF394" s="136">
        <f>IF(N394="snížená",J394,0)</f>
        <v>0</v>
      </c>
      <c r="BG394" s="136">
        <f>IF(N394="zákl. přenesená",J394,0)</f>
        <v>0</v>
      </c>
      <c r="BH394" s="136">
        <f>IF(N394="sníž. přenesená",J394,0)</f>
        <v>0</v>
      </c>
      <c r="BI394" s="136">
        <f>IF(N394="nulová",J394,0)</f>
        <v>0</v>
      </c>
      <c r="BJ394" s="18" t="s">
        <v>78</v>
      </c>
      <c r="BK394" s="136">
        <f>ROUND(I394*H394,2)</f>
        <v>0</v>
      </c>
      <c r="BL394" s="18" t="s">
        <v>246</v>
      </c>
      <c r="BM394" s="135" t="s">
        <v>581</v>
      </c>
    </row>
    <row r="395" spans="2:65" s="1" customFormat="1">
      <c r="B395" s="33"/>
      <c r="D395" s="137" t="s">
        <v>141</v>
      </c>
      <c r="F395" s="138" t="s">
        <v>582</v>
      </c>
      <c r="I395" s="139"/>
      <c r="L395" s="33"/>
      <c r="M395" s="140"/>
      <c r="T395" s="54"/>
      <c r="AT395" s="18" t="s">
        <v>141</v>
      </c>
      <c r="AU395" s="18" t="s">
        <v>82</v>
      </c>
    </row>
    <row r="396" spans="2:65" s="14" customFormat="1">
      <c r="B396" s="156"/>
      <c r="D396" s="142" t="s">
        <v>143</v>
      </c>
      <c r="E396" s="157" t="s">
        <v>21</v>
      </c>
      <c r="F396" s="158" t="s">
        <v>583</v>
      </c>
      <c r="H396" s="157" t="s">
        <v>21</v>
      </c>
      <c r="I396" s="159"/>
      <c r="L396" s="156"/>
      <c r="M396" s="160"/>
      <c r="T396" s="161"/>
      <c r="AT396" s="157" t="s">
        <v>143</v>
      </c>
      <c r="AU396" s="157" t="s">
        <v>82</v>
      </c>
      <c r="AV396" s="14" t="s">
        <v>78</v>
      </c>
      <c r="AW396" s="14" t="s">
        <v>34</v>
      </c>
      <c r="AX396" s="14" t="s">
        <v>73</v>
      </c>
      <c r="AY396" s="157" t="s">
        <v>131</v>
      </c>
    </row>
    <row r="397" spans="2:65" s="12" customFormat="1">
      <c r="B397" s="141"/>
      <c r="D397" s="142" t="s">
        <v>143</v>
      </c>
      <c r="E397" s="143" t="s">
        <v>21</v>
      </c>
      <c r="F397" s="144" t="s">
        <v>584</v>
      </c>
      <c r="H397" s="145">
        <v>7.25</v>
      </c>
      <c r="I397" s="146"/>
      <c r="L397" s="141"/>
      <c r="M397" s="147"/>
      <c r="T397" s="148"/>
      <c r="AT397" s="143" t="s">
        <v>143</v>
      </c>
      <c r="AU397" s="143" t="s">
        <v>82</v>
      </c>
      <c r="AV397" s="12" t="s">
        <v>82</v>
      </c>
      <c r="AW397" s="12" t="s">
        <v>34</v>
      </c>
      <c r="AX397" s="12" t="s">
        <v>73</v>
      </c>
      <c r="AY397" s="143" t="s">
        <v>131</v>
      </c>
    </row>
    <row r="398" spans="2:65" s="12" customFormat="1">
      <c r="B398" s="141"/>
      <c r="D398" s="142" t="s">
        <v>143</v>
      </c>
      <c r="E398" s="143" t="s">
        <v>21</v>
      </c>
      <c r="F398" s="144" t="s">
        <v>585</v>
      </c>
      <c r="H398" s="145">
        <v>2.4620000000000002</v>
      </c>
      <c r="I398" s="146"/>
      <c r="L398" s="141"/>
      <c r="M398" s="147"/>
      <c r="T398" s="148"/>
      <c r="AT398" s="143" t="s">
        <v>143</v>
      </c>
      <c r="AU398" s="143" t="s">
        <v>82</v>
      </c>
      <c r="AV398" s="12" t="s">
        <v>82</v>
      </c>
      <c r="AW398" s="12" t="s">
        <v>34</v>
      </c>
      <c r="AX398" s="12" t="s">
        <v>73</v>
      </c>
      <c r="AY398" s="143" t="s">
        <v>131</v>
      </c>
    </row>
    <row r="399" spans="2:65" s="12" customFormat="1">
      <c r="B399" s="141"/>
      <c r="D399" s="142" t="s">
        <v>143</v>
      </c>
      <c r="E399" s="143" t="s">
        <v>21</v>
      </c>
      <c r="F399" s="144" t="s">
        <v>586</v>
      </c>
      <c r="H399" s="145">
        <v>2</v>
      </c>
      <c r="I399" s="146"/>
      <c r="L399" s="141"/>
      <c r="M399" s="147"/>
      <c r="T399" s="148"/>
      <c r="AT399" s="143" t="s">
        <v>143</v>
      </c>
      <c r="AU399" s="143" t="s">
        <v>82</v>
      </c>
      <c r="AV399" s="12" t="s">
        <v>82</v>
      </c>
      <c r="AW399" s="12" t="s">
        <v>34</v>
      </c>
      <c r="AX399" s="12" t="s">
        <v>73</v>
      </c>
      <c r="AY399" s="143" t="s">
        <v>131</v>
      </c>
    </row>
    <row r="400" spans="2:65" s="15" customFormat="1">
      <c r="B400" s="163"/>
      <c r="D400" s="142" t="s">
        <v>143</v>
      </c>
      <c r="E400" s="164" t="s">
        <v>88</v>
      </c>
      <c r="F400" s="165" t="s">
        <v>401</v>
      </c>
      <c r="H400" s="166">
        <v>11.712</v>
      </c>
      <c r="I400" s="167"/>
      <c r="L400" s="163"/>
      <c r="M400" s="168"/>
      <c r="T400" s="169"/>
      <c r="AT400" s="164" t="s">
        <v>143</v>
      </c>
      <c r="AU400" s="164" t="s">
        <v>82</v>
      </c>
      <c r="AV400" s="15" t="s">
        <v>132</v>
      </c>
      <c r="AW400" s="15" t="s">
        <v>34</v>
      </c>
      <c r="AX400" s="15" t="s">
        <v>73</v>
      </c>
      <c r="AY400" s="164" t="s">
        <v>131</v>
      </c>
    </row>
    <row r="401" spans="2:65" s="13" customFormat="1">
      <c r="B401" s="149"/>
      <c r="D401" s="142" t="s">
        <v>143</v>
      </c>
      <c r="E401" s="150" t="s">
        <v>21</v>
      </c>
      <c r="F401" s="151" t="s">
        <v>145</v>
      </c>
      <c r="H401" s="152">
        <v>11.712</v>
      </c>
      <c r="I401" s="153"/>
      <c r="L401" s="149"/>
      <c r="M401" s="154"/>
      <c r="T401" s="155"/>
      <c r="AT401" s="150" t="s">
        <v>143</v>
      </c>
      <c r="AU401" s="150" t="s">
        <v>82</v>
      </c>
      <c r="AV401" s="13" t="s">
        <v>139</v>
      </c>
      <c r="AW401" s="13" t="s">
        <v>34</v>
      </c>
      <c r="AX401" s="13" t="s">
        <v>78</v>
      </c>
      <c r="AY401" s="150" t="s">
        <v>131</v>
      </c>
    </row>
    <row r="402" spans="2:65" s="1" customFormat="1" ht="16.5" customHeight="1">
      <c r="B402" s="33"/>
      <c r="C402" s="170" t="s">
        <v>587</v>
      </c>
      <c r="D402" s="170" t="s">
        <v>421</v>
      </c>
      <c r="E402" s="171" t="s">
        <v>588</v>
      </c>
      <c r="F402" s="172" t="s">
        <v>589</v>
      </c>
      <c r="G402" s="173" t="s">
        <v>193</v>
      </c>
      <c r="H402" s="174">
        <v>12.882999999999999</v>
      </c>
      <c r="I402" s="175"/>
      <c r="J402" s="176">
        <f>ROUND(I402*H402,2)</f>
        <v>0</v>
      </c>
      <c r="K402" s="172" t="s">
        <v>138</v>
      </c>
      <c r="L402" s="177"/>
      <c r="M402" s="178" t="s">
        <v>21</v>
      </c>
      <c r="N402" s="179" t="s">
        <v>44</v>
      </c>
      <c r="P402" s="133">
        <f>O402*H402</f>
        <v>0</v>
      </c>
      <c r="Q402" s="133">
        <v>2.9999999999999997E-4</v>
      </c>
      <c r="R402" s="133">
        <f>Q402*H402</f>
        <v>3.8648999999999992E-3</v>
      </c>
      <c r="S402" s="133">
        <v>0</v>
      </c>
      <c r="T402" s="134">
        <f>S402*H402</f>
        <v>0</v>
      </c>
      <c r="AR402" s="135" t="s">
        <v>341</v>
      </c>
      <c r="AT402" s="135" t="s">
        <v>421</v>
      </c>
      <c r="AU402" s="135" t="s">
        <v>82</v>
      </c>
      <c r="AY402" s="18" t="s">
        <v>131</v>
      </c>
      <c r="BE402" s="136">
        <f>IF(N402="základní",J402,0)</f>
        <v>0</v>
      </c>
      <c r="BF402" s="136">
        <f>IF(N402="snížená",J402,0)</f>
        <v>0</v>
      </c>
      <c r="BG402" s="136">
        <f>IF(N402="zákl. přenesená",J402,0)</f>
        <v>0</v>
      </c>
      <c r="BH402" s="136">
        <f>IF(N402="sníž. přenesená",J402,0)</f>
        <v>0</v>
      </c>
      <c r="BI402" s="136">
        <f>IF(N402="nulová",J402,0)</f>
        <v>0</v>
      </c>
      <c r="BJ402" s="18" t="s">
        <v>78</v>
      </c>
      <c r="BK402" s="136">
        <f>ROUND(I402*H402,2)</f>
        <v>0</v>
      </c>
      <c r="BL402" s="18" t="s">
        <v>246</v>
      </c>
      <c r="BM402" s="135" t="s">
        <v>590</v>
      </c>
    </row>
    <row r="403" spans="2:65" s="12" customFormat="1">
      <c r="B403" s="141"/>
      <c r="D403" s="142" t="s">
        <v>143</v>
      </c>
      <c r="E403" s="143" t="s">
        <v>21</v>
      </c>
      <c r="F403" s="144" t="s">
        <v>591</v>
      </c>
      <c r="H403" s="145">
        <v>12.882999999999999</v>
      </c>
      <c r="I403" s="146"/>
      <c r="L403" s="141"/>
      <c r="M403" s="147"/>
      <c r="T403" s="148"/>
      <c r="AT403" s="143" t="s">
        <v>143</v>
      </c>
      <c r="AU403" s="143" t="s">
        <v>82</v>
      </c>
      <c r="AV403" s="12" t="s">
        <v>82</v>
      </c>
      <c r="AW403" s="12" t="s">
        <v>34</v>
      </c>
      <c r="AX403" s="12" t="s">
        <v>73</v>
      </c>
      <c r="AY403" s="143" t="s">
        <v>131</v>
      </c>
    </row>
    <row r="404" spans="2:65" s="13" customFormat="1">
      <c r="B404" s="149"/>
      <c r="D404" s="142" t="s">
        <v>143</v>
      </c>
      <c r="E404" s="150" t="s">
        <v>21</v>
      </c>
      <c r="F404" s="151" t="s">
        <v>145</v>
      </c>
      <c r="H404" s="152">
        <v>12.882999999999999</v>
      </c>
      <c r="I404" s="153"/>
      <c r="L404" s="149"/>
      <c r="M404" s="154"/>
      <c r="T404" s="155"/>
      <c r="AT404" s="150" t="s">
        <v>143</v>
      </c>
      <c r="AU404" s="150" t="s">
        <v>82</v>
      </c>
      <c r="AV404" s="13" t="s">
        <v>139</v>
      </c>
      <c r="AW404" s="13" t="s">
        <v>34</v>
      </c>
      <c r="AX404" s="13" t="s">
        <v>78</v>
      </c>
      <c r="AY404" s="150" t="s">
        <v>131</v>
      </c>
    </row>
    <row r="405" spans="2:65" s="1" customFormat="1" ht="24.2" customHeight="1">
      <c r="B405" s="33"/>
      <c r="C405" s="124" t="s">
        <v>592</v>
      </c>
      <c r="D405" s="124" t="s">
        <v>134</v>
      </c>
      <c r="E405" s="125" t="s">
        <v>593</v>
      </c>
      <c r="F405" s="126" t="s">
        <v>594</v>
      </c>
      <c r="G405" s="127" t="s">
        <v>289</v>
      </c>
      <c r="H405" s="128">
        <v>1</v>
      </c>
      <c r="I405" s="129"/>
      <c r="J405" s="130">
        <f>ROUND(I405*H405,2)</f>
        <v>0</v>
      </c>
      <c r="K405" s="126" t="s">
        <v>21</v>
      </c>
      <c r="L405" s="33"/>
      <c r="M405" s="131" t="s">
        <v>21</v>
      </c>
      <c r="N405" s="132" t="s">
        <v>44</v>
      </c>
      <c r="P405" s="133">
        <f>O405*H405</f>
        <v>0</v>
      </c>
      <c r="Q405" s="133">
        <v>0</v>
      </c>
      <c r="R405" s="133">
        <f>Q405*H405</f>
        <v>0</v>
      </c>
      <c r="S405" s="133">
        <v>0</v>
      </c>
      <c r="T405" s="134">
        <f>S405*H405</f>
        <v>0</v>
      </c>
      <c r="AR405" s="135" t="s">
        <v>246</v>
      </c>
      <c r="AT405" s="135" t="s">
        <v>134</v>
      </c>
      <c r="AU405" s="135" t="s">
        <v>82</v>
      </c>
      <c r="AY405" s="18" t="s">
        <v>131</v>
      </c>
      <c r="BE405" s="136">
        <f>IF(N405="základní",J405,0)</f>
        <v>0</v>
      </c>
      <c r="BF405" s="136">
        <f>IF(N405="snížená",J405,0)</f>
        <v>0</v>
      </c>
      <c r="BG405" s="136">
        <f>IF(N405="zákl. přenesená",J405,0)</f>
        <v>0</v>
      </c>
      <c r="BH405" s="136">
        <f>IF(N405="sníž. přenesená",J405,0)</f>
        <v>0</v>
      </c>
      <c r="BI405" s="136">
        <f>IF(N405="nulová",J405,0)</f>
        <v>0</v>
      </c>
      <c r="BJ405" s="18" t="s">
        <v>78</v>
      </c>
      <c r="BK405" s="136">
        <f>ROUND(I405*H405,2)</f>
        <v>0</v>
      </c>
      <c r="BL405" s="18" t="s">
        <v>246</v>
      </c>
      <c r="BM405" s="135" t="s">
        <v>595</v>
      </c>
    </row>
    <row r="406" spans="2:65" s="12" customFormat="1">
      <c r="B406" s="141"/>
      <c r="D406" s="142" t="s">
        <v>143</v>
      </c>
      <c r="E406" s="143" t="s">
        <v>21</v>
      </c>
      <c r="F406" s="144" t="s">
        <v>285</v>
      </c>
      <c r="H406" s="145">
        <v>1</v>
      </c>
      <c r="I406" s="146"/>
      <c r="L406" s="141"/>
      <c r="M406" s="147"/>
      <c r="T406" s="148"/>
      <c r="AT406" s="143" t="s">
        <v>143</v>
      </c>
      <c r="AU406" s="143" t="s">
        <v>82</v>
      </c>
      <c r="AV406" s="12" t="s">
        <v>82</v>
      </c>
      <c r="AW406" s="12" t="s">
        <v>34</v>
      </c>
      <c r="AX406" s="12" t="s">
        <v>73</v>
      </c>
      <c r="AY406" s="143" t="s">
        <v>131</v>
      </c>
    </row>
    <row r="407" spans="2:65" s="13" customFormat="1">
      <c r="B407" s="149"/>
      <c r="D407" s="142" t="s">
        <v>143</v>
      </c>
      <c r="E407" s="150" t="s">
        <v>21</v>
      </c>
      <c r="F407" s="151" t="s">
        <v>145</v>
      </c>
      <c r="H407" s="152">
        <v>1</v>
      </c>
      <c r="I407" s="153"/>
      <c r="L407" s="149"/>
      <c r="M407" s="154"/>
      <c r="T407" s="155"/>
      <c r="AT407" s="150" t="s">
        <v>143</v>
      </c>
      <c r="AU407" s="150" t="s">
        <v>82</v>
      </c>
      <c r="AV407" s="13" t="s">
        <v>139</v>
      </c>
      <c r="AW407" s="13" t="s">
        <v>34</v>
      </c>
      <c r="AX407" s="13" t="s">
        <v>78</v>
      </c>
      <c r="AY407" s="150" t="s">
        <v>131</v>
      </c>
    </row>
    <row r="408" spans="2:65" s="1" customFormat="1" ht="24.2" customHeight="1">
      <c r="B408" s="33"/>
      <c r="C408" s="124" t="s">
        <v>596</v>
      </c>
      <c r="D408" s="124" t="s">
        <v>134</v>
      </c>
      <c r="E408" s="125" t="s">
        <v>597</v>
      </c>
      <c r="F408" s="126" t="s">
        <v>598</v>
      </c>
      <c r="G408" s="127" t="s">
        <v>148</v>
      </c>
      <c r="H408" s="128">
        <v>0.51900000000000002</v>
      </c>
      <c r="I408" s="129"/>
      <c r="J408" s="130">
        <f>ROUND(I408*H408,2)</f>
        <v>0</v>
      </c>
      <c r="K408" s="126" t="s">
        <v>138</v>
      </c>
      <c r="L408" s="33"/>
      <c r="M408" s="131" t="s">
        <v>21</v>
      </c>
      <c r="N408" s="132" t="s">
        <v>44</v>
      </c>
      <c r="P408" s="133">
        <f>O408*H408</f>
        <v>0</v>
      </c>
      <c r="Q408" s="133">
        <v>0</v>
      </c>
      <c r="R408" s="133">
        <f>Q408*H408</f>
        <v>0</v>
      </c>
      <c r="S408" s="133">
        <v>0</v>
      </c>
      <c r="T408" s="134">
        <f>S408*H408</f>
        <v>0</v>
      </c>
      <c r="AR408" s="135" t="s">
        <v>246</v>
      </c>
      <c r="AT408" s="135" t="s">
        <v>134</v>
      </c>
      <c r="AU408" s="135" t="s">
        <v>82</v>
      </c>
      <c r="AY408" s="18" t="s">
        <v>131</v>
      </c>
      <c r="BE408" s="136">
        <f>IF(N408="základní",J408,0)</f>
        <v>0</v>
      </c>
      <c r="BF408" s="136">
        <f>IF(N408="snížená",J408,0)</f>
        <v>0</v>
      </c>
      <c r="BG408" s="136">
        <f>IF(N408="zákl. přenesená",J408,0)</f>
        <v>0</v>
      </c>
      <c r="BH408" s="136">
        <f>IF(N408="sníž. přenesená",J408,0)</f>
        <v>0</v>
      </c>
      <c r="BI408" s="136">
        <f>IF(N408="nulová",J408,0)</f>
        <v>0</v>
      </c>
      <c r="BJ408" s="18" t="s">
        <v>78</v>
      </c>
      <c r="BK408" s="136">
        <f>ROUND(I408*H408,2)</f>
        <v>0</v>
      </c>
      <c r="BL408" s="18" t="s">
        <v>246</v>
      </c>
      <c r="BM408" s="135" t="s">
        <v>599</v>
      </c>
    </row>
    <row r="409" spans="2:65" s="1" customFormat="1">
      <c r="B409" s="33"/>
      <c r="D409" s="137" t="s">
        <v>141</v>
      </c>
      <c r="F409" s="138" t="s">
        <v>600</v>
      </c>
      <c r="I409" s="139"/>
      <c r="L409" s="33"/>
      <c r="M409" s="140"/>
      <c r="T409" s="54"/>
      <c r="AT409" s="18" t="s">
        <v>141</v>
      </c>
      <c r="AU409" s="18" t="s">
        <v>82</v>
      </c>
    </row>
    <row r="410" spans="2:65" s="11" customFormat="1" ht="22.9" customHeight="1">
      <c r="B410" s="112"/>
      <c r="D410" s="113" t="s">
        <v>72</v>
      </c>
      <c r="E410" s="122" t="s">
        <v>601</v>
      </c>
      <c r="F410" s="122" t="s">
        <v>602</v>
      </c>
      <c r="I410" s="115"/>
      <c r="J410" s="123">
        <f>BK410</f>
        <v>0</v>
      </c>
      <c r="L410" s="112"/>
      <c r="M410" s="117"/>
      <c r="P410" s="118">
        <f>SUM(P411:P431)</f>
        <v>0</v>
      </c>
      <c r="R410" s="118">
        <f>SUM(R411:R431)</f>
        <v>1.2490000000000001E-2</v>
      </c>
      <c r="T410" s="119">
        <f>SUM(T411:T431)</f>
        <v>1.12375E-3</v>
      </c>
      <c r="AR410" s="113" t="s">
        <v>82</v>
      </c>
      <c r="AT410" s="120" t="s">
        <v>72</v>
      </c>
      <c r="AU410" s="120" t="s">
        <v>78</v>
      </c>
      <c r="AY410" s="113" t="s">
        <v>131</v>
      </c>
      <c r="BK410" s="121">
        <f>SUM(BK411:BK431)</f>
        <v>0</v>
      </c>
    </row>
    <row r="411" spans="2:65" s="1" customFormat="1" ht="16.5" customHeight="1">
      <c r="B411" s="33"/>
      <c r="C411" s="124" t="s">
        <v>603</v>
      </c>
      <c r="D411" s="124" t="s">
        <v>134</v>
      </c>
      <c r="E411" s="125" t="s">
        <v>604</v>
      </c>
      <c r="F411" s="126" t="s">
        <v>605</v>
      </c>
      <c r="G411" s="127" t="s">
        <v>158</v>
      </c>
      <c r="H411" s="128">
        <v>3.625</v>
      </c>
      <c r="I411" s="129"/>
      <c r="J411" s="130">
        <f>ROUND(I411*H411,2)</f>
        <v>0</v>
      </c>
      <c r="K411" s="126" t="s">
        <v>138</v>
      </c>
      <c r="L411" s="33"/>
      <c r="M411" s="131" t="s">
        <v>21</v>
      </c>
      <c r="N411" s="132" t="s">
        <v>44</v>
      </c>
      <c r="P411" s="133">
        <f>O411*H411</f>
        <v>0</v>
      </c>
      <c r="Q411" s="133">
        <v>1E-3</v>
      </c>
      <c r="R411" s="133">
        <f>Q411*H411</f>
        <v>3.6250000000000002E-3</v>
      </c>
      <c r="S411" s="133">
        <v>3.1E-4</v>
      </c>
      <c r="T411" s="134">
        <f>S411*H411</f>
        <v>1.12375E-3</v>
      </c>
      <c r="AR411" s="135" t="s">
        <v>246</v>
      </c>
      <c r="AT411" s="135" t="s">
        <v>134</v>
      </c>
      <c r="AU411" s="135" t="s">
        <v>82</v>
      </c>
      <c r="AY411" s="18" t="s">
        <v>131</v>
      </c>
      <c r="BE411" s="136">
        <f>IF(N411="základní",J411,0)</f>
        <v>0</v>
      </c>
      <c r="BF411" s="136">
        <f>IF(N411="snížená",J411,0)</f>
        <v>0</v>
      </c>
      <c r="BG411" s="136">
        <f>IF(N411="zákl. přenesená",J411,0)</f>
        <v>0</v>
      </c>
      <c r="BH411" s="136">
        <f>IF(N411="sníž. přenesená",J411,0)</f>
        <v>0</v>
      </c>
      <c r="BI411" s="136">
        <f>IF(N411="nulová",J411,0)</f>
        <v>0</v>
      </c>
      <c r="BJ411" s="18" t="s">
        <v>78</v>
      </c>
      <c r="BK411" s="136">
        <f>ROUND(I411*H411,2)</f>
        <v>0</v>
      </c>
      <c r="BL411" s="18" t="s">
        <v>246</v>
      </c>
      <c r="BM411" s="135" t="s">
        <v>606</v>
      </c>
    </row>
    <row r="412" spans="2:65" s="1" customFormat="1">
      <c r="B412" s="33"/>
      <c r="D412" s="137" t="s">
        <v>141</v>
      </c>
      <c r="F412" s="138" t="s">
        <v>607</v>
      </c>
      <c r="I412" s="139"/>
      <c r="L412" s="33"/>
      <c r="M412" s="140"/>
      <c r="T412" s="54"/>
      <c r="AT412" s="18" t="s">
        <v>141</v>
      </c>
      <c r="AU412" s="18" t="s">
        <v>82</v>
      </c>
    </row>
    <row r="413" spans="2:65" s="14" customFormat="1">
      <c r="B413" s="156"/>
      <c r="D413" s="142" t="s">
        <v>143</v>
      </c>
      <c r="E413" s="157" t="s">
        <v>21</v>
      </c>
      <c r="F413" s="158" t="s">
        <v>608</v>
      </c>
      <c r="H413" s="157" t="s">
        <v>21</v>
      </c>
      <c r="I413" s="159"/>
      <c r="L413" s="156"/>
      <c r="M413" s="160"/>
      <c r="T413" s="161"/>
      <c r="AT413" s="157" t="s">
        <v>143</v>
      </c>
      <c r="AU413" s="157" t="s">
        <v>82</v>
      </c>
      <c r="AV413" s="14" t="s">
        <v>78</v>
      </c>
      <c r="AW413" s="14" t="s">
        <v>34</v>
      </c>
      <c r="AX413" s="14" t="s">
        <v>73</v>
      </c>
      <c r="AY413" s="157" t="s">
        <v>131</v>
      </c>
    </row>
    <row r="414" spans="2:65" s="14" customFormat="1">
      <c r="B414" s="156"/>
      <c r="D414" s="142" t="s">
        <v>143</v>
      </c>
      <c r="E414" s="157" t="s">
        <v>21</v>
      </c>
      <c r="F414" s="158" t="s">
        <v>181</v>
      </c>
      <c r="H414" s="157" t="s">
        <v>21</v>
      </c>
      <c r="I414" s="159"/>
      <c r="L414" s="156"/>
      <c r="M414" s="160"/>
      <c r="T414" s="161"/>
      <c r="AT414" s="157" t="s">
        <v>143</v>
      </c>
      <c r="AU414" s="157" t="s">
        <v>82</v>
      </c>
      <c r="AV414" s="14" t="s">
        <v>78</v>
      </c>
      <c r="AW414" s="14" t="s">
        <v>34</v>
      </c>
      <c r="AX414" s="14" t="s">
        <v>73</v>
      </c>
      <c r="AY414" s="157" t="s">
        <v>131</v>
      </c>
    </row>
    <row r="415" spans="2:65" s="12" customFormat="1">
      <c r="B415" s="141"/>
      <c r="D415" s="142" t="s">
        <v>143</v>
      </c>
      <c r="E415" s="143" t="s">
        <v>21</v>
      </c>
      <c r="F415" s="144" t="s">
        <v>609</v>
      </c>
      <c r="H415" s="145">
        <v>3.625</v>
      </c>
      <c r="I415" s="146"/>
      <c r="L415" s="141"/>
      <c r="M415" s="147"/>
      <c r="T415" s="148"/>
      <c r="AT415" s="143" t="s">
        <v>143</v>
      </c>
      <c r="AU415" s="143" t="s">
        <v>82</v>
      </c>
      <c r="AV415" s="12" t="s">
        <v>82</v>
      </c>
      <c r="AW415" s="12" t="s">
        <v>34</v>
      </c>
      <c r="AX415" s="12" t="s">
        <v>73</v>
      </c>
      <c r="AY415" s="143" t="s">
        <v>131</v>
      </c>
    </row>
    <row r="416" spans="2:65" s="13" customFormat="1">
      <c r="B416" s="149"/>
      <c r="D416" s="142" t="s">
        <v>143</v>
      </c>
      <c r="E416" s="150" t="s">
        <v>21</v>
      </c>
      <c r="F416" s="151" t="s">
        <v>145</v>
      </c>
      <c r="H416" s="152">
        <v>3.625</v>
      </c>
      <c r="I416" s="153"/>
      <c r="L416" s="149"/>
      <c r="M416" s="154"/>
      <c r="T416" s="155"/>
      <c r="AT416" s="150" t="s">
        <v>143</v>
      </c>
      <c r="AU416" s="150" t="s">
        <v>82</v>
      </c>
      <c r="AV416" s="13" t="s">
        <v>139</v>
      </c>
      <c r="AW416" s="13" t="s">
        <v>34</v>
      </c>
      <c r="AX416" s="13" t="s">
        <v>78</v>
      </c>
      <c r="AY416" s="150" t="s">
        <v>131</v>
      </c>
    </row>
    <row r="417" spans="2:65" s="1" customFormat="1" ht="16.5" customHeight="1">
      <c r="B417" s="33"/>
      <c r="C417" s="124" t="s">
        <v>610</v>
      </c>
      <c r="D417" s="124" t="s">
        <v>134</v>
      </c>
      <c r="E417" s="125" t="s">
        <v>611</v>
      </c>
      <c r="F417" s="126" t="s">
        <v>612</v>
      </c>
      <c r="G417" s="127" t="s">
        <v>158</v>
      </c>
      <c r="H417" s="128">
        <v>15.7</v>
      </c>
      <c r="I417" s="129"/>
      <c r="J417" s="130">
        <f>ROUND(I417*H417,2)</f>
        <v>0</v>
      </c>
      <c r="K417" s="126" t="s">
        <v>138</v>
      </c>
      <c r="L417" s="33"/>
      <c r="M417" s="131" t="s">
        <v>21</v>
      </c>
      <c r="N417" s="132" t="s">
        <v>44</v>
      </c>
      <c r="P417" s="133">
        <f>O417*H417</f>
        <v>0</v>
      </c>
      <c r="Q417" s="133">
        <v>2.1000000000000001E-4</v>
      </c>
      <c r="R417" s="133">
        <f>Q417*H417</f>
        <v>3.297E-3</v>
      </c>
      <c r="S417" s="133">
        <v>0</v>
      </c>
      <c r="T417" s="134">
        <f>S417*H417</f>
        <v>0</v>
      </c>
      <c r="AR417" s="135" t="s">
        <v>246</v>
      </c>
      <c r="AT417" s="135" t="s">
        <v>134</v>
      </c>
      <c r="AU417" s="135" t="s">
        <v>82</v>
      </c>
      <c r="AY417" s="18" t="s">
        <v>131</v>
      </c>
      <c r="BE417" s="136">
        <f>IF(N417="základní",J417,0)</f>
        <v>0</v>
      </c>
      <c r="BF417" s="136">
        <f>IF(N417="snížená",J417,0)</f>
        <v>0</v>
      </c>
      <c r="BG417" s="136">
        <f>IF(N417="zákl. přenesená",J417,0)</f>
        <v>0</v>
      </c>
      <c r="BH417" s="136">
        <f>IF(N417="sníž. přenesená",J417,0)</f>
        <v>0</v>
      </c>
      <c r="BI417" s="136">
        <f>IF(N417="nulová",J417,0)</f>
        <v>0</v>
      </c>
      <c r="BJ417" s="18" t="s">
        <v>78</v>
      </c>
      <c r="BK417" s="136">
        <f>ROUND(I417*H417,2)</f>
        <v>0</v>
      </c>
      <c r="BL417" s="18" t="s">
        <v>246</v>
      </c>
      <c r="BM417" s="135" t="s">
        <v>613</v>
      </c>
    </row>
    <row r="418" spans="2:65" s="1" customFormat="1">
      <c r="B418" s="33"/>
      <c r="D418" s="137" t="s">
        <v>141</v>
      </c>
      <c r="F418" s="138" t="s">
        <v>614</v>
      </c>
      <c r="I418" s="139"/>
      <c r="L418" s="33"/>
      <c r="M418" s="140"/>
      <c r="T418" s="54"/>
      <c r="AT418" s="18" t="s">
        <v>141</v>
      </c>
      <c r="AU418" s="18" t="s">
        <v>82</v>
      </c>
    </row>
    <row r="419" spans="2:65" s="14" customFormat="1">
      <c r="B419" s="156"/>
      <c r="D419" s="142" t="s">
        <v>143</v>
      </c>
      <c r="E419" s="157" t="s">
        <v>21</v>
      </c>
      <c r="F419" s="158" t="s">
        <v>569</v>
      </c>
      <c r="H419" s="157" t="s">
        <v>21</v>
      </c>
      <c r="I419" s="159"/>
      <c r="L419" s="156"/>
      <c r="M419" s="160"/>
      <c r="T419" s="161"/>
      <c r="AT419" s="157" t="s">
        <v>143</v>
      </c>
      <c r="AU419" s="157" t="s">
        <v>82</v>
      </c>
      <c r="AV419" s="14" t="s">
        <v>78</v>
      </c>
      <c r="AW419" s="14" t="s">
        <v>34</v>
      </c>
      <c r="AX419" s="14" t="s">
        <v>73</v>
      </c>
      <c r="AY419" s="157" t="s">
        <v>131</v>
      </c>
    </row>
    <row r="420" spans="2:65" s="12" customFormat="1">
      <c r="B420" s="141"/>
      <c r="D420" s="142" t="s">
        <v>143</v>
      </c>
      <c r="E420" s="143" t="s">
        <v>21</v>
      </c>
      <c r="F420" s="144" t="s">
        <v>615</v>
      </c>
      <c r="H420" s="145">
        <v>7.25</v>
      </c>
      <c r="I420" s="146"/>
      <c r="L420" s="141"/>
      <c r="M420" s="147"/>
      <c r="T420" s="148"/>
      <c r="AT420" s="143" t="s">
        <v>143</v>
      </c>
      <c r="AU420" s="143" t="s">
        <v>82</v>
      </c>
      <c r="AV420" s="12" t="s">
        <v>82</v>
      </c>
      <c r="AW420" s="12" t="s">
        <v>34</v>
      </c>
      <c r="AX420" s="12" t="s">
        <v>73</v>
      </c>
      <c r="AY420" s="143" t="s">
        <v>131</v>
      </c>
    </row>
    <row r="421" spans="2:65" s="14" customFormat="1">
      <c r="B421" s="156"/>
      <c r="D421" s="142" t="s">
        <v>143</v>
      </c>
      <c r="E421" s="157" t="s">
        <v>21</v>
      </c>
      <c r="F421" s="158" t="s">
        <v>616</v>
      </c>
      <c r="H421" s="157" t="s">
        <v>21</v>
      </c>
      <c r="I421" s="159"/>
      <c r="L421" s="156"/>
      <c r="M421" s="160"/>
      <c r="T421" s="161"/>
      <c r="AT421" s="157" t="s">
        <v>143</v>
      </c>
      <c r="AU421" s="157" t="s">
        <v>82</v>
      </c>
      <c r="AV421" s="14" t="s">
        <v>78</v>
      </c>
      <c r="AW421" s="14" t="s">
        <v>34</v>
      </c>
      <c r="AX421" s="14" t="s">
        <v>73</v>
      </c>
      <c r="AY421" s="157" t="s">
        <v>131</v>
      </c>
    </row>
    <row r="422" spans="2:65" s="12" customFormat="1">
      <c r="B422" s="141"/>
      <c r="D422" s="142" t="s">
        <v>143</v>
      </c>
      <c r="E422" s="143" t="s">
        <v>21</v>
      </c>
      <c r="F422" s="144" t="s">
        <v>617</v>
      </c>
      <c r="H422" s="145">
        <v>2.4500000000000002</v>
      </c>
      <c r="I422" s="146"/>
      <c r="L422" s="141"/>
      <c r="M422" s="147"/>
      <c r="T422" s="148"/>
      <c r="AT422" s="143" t="s">
        <v>143</v>
      </c>
      <c r="AU422" s="143" t="s">
        <v>82</v>
      </c>
      <c r="AV422" s="12" t="s">
        <v>82</v>
      </c>
      <c r="AW422" s="12" t="s">
        <v>34</v>
      </c>
      <c r="AX422" s="12" t="s">
        <v>73</v>
      </c>
      <c r="AY422" s="143" t="s">
        <v>131</v>
      </c>
    </row>
    <row r="423" spans="2:65" s="14" customFormat="1">
      <c r="B423" s="156"/>
      <c r="D423" s="142" t="s">
        <v>143</v>
      </c>
      <c r="E423" s="157" t="s">
        <v>21</v>
      </c>
      <c r="F423" s="158" t="s">
        <v>618</v>
      </c>
      <c r="H423" s="157" t="s">
        <v>21</v>
      </c>
      <c r="I423" s="159"/>
      <c r="L423" s="156"/>
      <c r="M423" s="160"/>
      <c r="T423" s="161"/>
      <c r="AT423" s="157" t="s">
        <v>143</v>
      </c>
      <c r="AU423" s="157" t="s">
        <v>82</v>
      </c>
      <c r="AV423" s="14" t="s">
        <v>78</v>
      </c>
      <c r="AW423" s="14" t="s">
        <v>34</v>
      </c>
      <c r="AX423" s="14" t="s">
        <v>73</v>
      </c>
      <c r="AY423" s="157" t="s">
        <v>131</v>
      </c>
    </row>
    <row r="424" spans="2:65" s="12" customFormat="1">
      <c r="B424" s="141"/>
      <c r="D424" s="142" t="s">
        <v>143</v>
      </c>
      <c r="E424" s="143" t="s">
        <v>21</v>
      </c>
      <c r="F424" s="144" t="s">
        <v>619</v>
      </c>
      <c r="H424" s="145">
        <v>6</v>
      </c>
      <c r="I424" s="146"/>
      <c r="L424" s="141"/>
      <c r="M424" s="147"/>
      <c r="T424" s="148"/>
      <c r="AT424" s="143" t="s">
        <v>143</v>
      </c>
      <c r="AU424" s="143" t="s">
        <v>82</v>
      </c>
      <c r="AV424" s="12" t="s">
        <v>82</v>
      </c>
      <c r="AW424" s="12" t="s">
        <v>34</v>
      </c>
      <c r="AX424" s="12" t="s">
        <v>73</v>
      </c>
      <c r="AY424" s="143" t="s">
        <v>131</v>
      </c>
    </row>
    <row r="425" spans="2:65" s="15" customFormat="1">
      <c r="B425" s="163"/>
      <c r="D425" s="142" t="s">
        <v>143</v>
      </c>
      <c r="E425" s="164" t="s">
        <v>90</v>
      </c>
      <c r="F425" s="165" t="s">
        <v>401</v>
      </c>
      <c r="H425" s="166">
        <v>15.7</v>
      </c>
      <c r="I425" s="167"/>
      <c r="L425" s="163"/>
      <c r="M425" s="168"/>
      <c r="T425" s="169"/>
      <c r="AT425" s="164" t="s">
        <v>143</v>
      </c>
      <c r="AU425" s="164" t="s">
        <v>82</v>
      </c>
      <c r="AV425" s="15" t="s">
        <v>132</v>
      </c>
      <c r="AW425" s="15" t="s">
        <v>34</v>
      </c>
      <c r="AX425" s="15" t="s">
        <v>73</v>
      </c>
      <c r="AY425" s="164" t="s">
        <v>131</v>
      </c>
    </row>
    <row r="426" spans="2:65" s="13" customFormat="1">
      <c r="B426" s="149"/>
      <c r="D426" s="142" t="s">
        <v>143</v>
      </c>
      <c r="E426" s="150" t="s">
        <v>21</v>
      </c>
      <c r="F426" s="151" t="s">
        <v>145</v>
      </c>
      <c r="H426" s="152">
        <v>15.7</v>
      </c>
      <c r="I426" s="153"/>
      <c r="L426" s="149"/>
      <c r="M426" s="154"/>
      <c r="T426" s="155"/>
      <c r="AT426" s="150" t="s">
        <v>143</v>
      </c>
      <c r="AU426" s="150" t="s">
        <v>82</v>
      </c>
      <c r="AV426" s="13" t="s">
        <v>139</v>
      </c>
      <c r="AW426" s="13" t="s">
        <v>34</v>
      </c>
      <c r="AX426" s="13" t="s">
        <v>78</v>
      </c>
      <c r="AY426" s="150" t="s">
        <v>131</v>
      </c>
    </row>
    <row r="427" spans="2:65" s="1" customFormat="1" ht="24.2" customHeight="1">
      <c r="B427" s="33"/>
      <c r="C427" s="124" t="s">
        <v>620</v>
      </c>
      <c r="D427" s="124" t="s">
        <v>134</v>
      </c>
      <c r="E427" s="125" t="s">
        <v>621</v>
      </c>
      <c r="F427" s="126" t="s">
        <v>622</v>
      </c>
      <c r="G427" s="127" t="s">
        <v>158</v>
      </c>
      <c r="H427" s="128">
        <v>19.2</v>
      </c>
      <c r="I427" s="129"/>
      <c r="J427" s="130">
        <f>ROUND(I427*H427,2)</f>
        <v>0</v>
      </c>
      <c r="K427" s="126" t="s">
        <v>138</v>
      </c>
      <c r="L427" s="33"/>
      <c r="M427" s="131" t="s">
        <v>21</v>
      </c>
      <c r="N427" s="132" t="s">
        <v>44</v>
      </c>
      <c r="P427" s="133">
        <f>O427*H427</f>
        <v>0</v>
      </c>
      <c r="Q427" s="133">
        <v>2.9E-4</v>
      </c>
      <c r="R427" s="133">
        <f>Q427*H427</f>
        <v>5.568E-3</v>
      </c>
      <c r="S427" s="133">
        <v>0</v>
      </c>
      <c r="T427" s="134">
        <f>S427*H427</f>
        <v>0</v>
      </c>
      <c r="AR427" s="135" t="s">
        <v>246</v>
      </c>
      <c r="AT427" s="135" t="s">
        <v>134</v>
      </c>
      <c r="AU427" s="135" t="s">
        <v>82</v>
      </c>
      <c r="AY427" s="18" t="s">
        <v>131</v>
      </c>
      <c r="BE427" s="136">
        <f>IF(N427="základní",J427,0)</f>
        <v>0</v>
      </c>
      <c r="BF427" s="136">
        <f>IF(N427="snížená",J427,0)</f>
        <v>0</v>
      </c>
      <c r="BG427" s="136">
        <f>IF(N427="zákl. přenesená",J427,0)</f>
        <v>0</v>
      </c>
      <c r="BH427" s="136">
        <f>IF(N427="sníž. přenesená",J427,0)</f>
        <v>0</v>
      </c>
      <c r="BI427" s="136">
        <f>IF(N427="nulová",J427,0)</f>
        <v>0</v>
      </c>
      <c r="BJ427" s="18" t="s">
        <v>78</v>
      </c>
      <c r="BK427" s="136">
        <f>ROUND(I427*H427,2)</f>
        <v>0</v>
      </c>
      <c r="BL427" s="18" t="s">
        <v>246</v>
      </c>
      <c r="BM427" s="135" t="s">
        <v>623</v>
      </c>
    </row>
    <row r="428" spans="2:65" s="1" customFormat="1">
      <c r="B428" s="33"/>
      <c r="D428" s="137" t="s">
        <v>141</v>
      </c>
      <c r="F428" s="138" t="s">
        <v>624</v>
      </c>
      <c r="I428" s="139"/>
      <c r="L428" s="33"/>
      <c r="M428" s="140"/>
      <c r="T428" s="54"/>
      <c r="AT428" s="18" t="s">
        <v>141</v>
      </c>
      <c r="AU428" s="18" t="s">
        <v>82</v>
      </c>
    </row>
    <row r="429" spans="2:65" s="12" customFormat="1">
      <c r="B429" s="141"/>
      <c r="D429" s="142" t="s">
        <v>143</v>
      </c>
      <c r="E429" s="143" t="s">
        <v>21</v>
      </c>
      <c r="F429" s="144" t="s">
        <v>80</v>
      </c>
      <c r="H429" s="145">
        <v>3.5</v>
      </c>
      <c r="I429" s="146"/>
      <c r="L429" s="141"/>
      <c r="M429" s="147"/>
      <c r="T429" s="148"/>
      <c r="AT429" s="143" t="s">
        <v>143</v>
      </c>
      <c r="AU429" s="143" t="s">
        <v>82</v>
      </c>
      <c r="AV429" s="12" t="s">
        <v>82</v>
      </c>
      <c r="AW429" s="12" t="s">
        <v>34</v>
      </c>
      <c r="AX429" s="12" t="s">
        <v>73</v>
      </c>
      <c r="AY429" s="143" t="s">
        <v>131</v>
      </c>
    </row>
    <row r="430" spans="2:65" s="12" customFormat="1">
      <c r="B430" s="141"/>
      <c r="D430" s="142" t="s">
        <v>143</v>
      </c>
      <c r="E430" s="143" t="s">
        <v>21</v>
      </c>
      <c r="F430" s="144" t="s">
        <v>90</v>
      </c>
      <c r="H430" s="145">
        <v>15.7</v>
      </c>
      <c r="I430" s="146"/>
      <c r="L430" s="141"/>
      <c r="M430" s="147"/>
      <c r="T430" s="148"/>
      <c r="AT430" s="143" t="s">
        <v>143</v>
      </c>
      <c r="AU430" s="143" t="s">
        <v>82</v>
      </c>
      <c r="AV430" s="12" t="s">
        <v>82</v>
      </c>
      <c r="AW430" s="12" t="s">
        <v>34</v>
      </c>
      <c r="AX430" s="12" t="s">
        <v>73</v>
      </c>
      <c r="AY430" s="143" t="s">
        <v>131</v>
      </c>
    </row>
    <row r="431" spans="2:65" s="13" customFormat="1">
      <c r="B431" s="149"/>
      <c r="D431" s="142" t="s">
        <v>143</v>
      </c>
      <c r="E431" s="150" t="s">
        <v>21</v>
      </c>
      <c r="F431" s="151" t="s">
        <v>145</v>
      </c>
      <c r="H431" s="152">
        <v>19.2</v>
      </c>
      <c r="I431" s="153"/>
      <c r="L431" s="149"/>
      <c r="M431" s="154"/>
      <c r="T431" s="155"/>
      <c r="AT431" s="150" t="s">
        <v>143</v>
      </c>
      <c r="AU431" s="150" t="s">
        <v>82</v>
      </c>
      <c r="AV431" s="13" t="s">
        <v>139</v>
      </c>
      <c r="AW431" s="13" t="s">
        <v>34</v>
      </c>
      <c r="AX431" s="13" t="s">
        <v>78</v>
      </c>
      <c r="AY431" s="150" t="s">
        <v>131</v>
      </c>
    </row>
    <row r="432" spans="2:65" s="11" customFormat="1" ht="25.9" customHeight="1">
      <c r="B432" s="112"/>
      <c r="D432" s="113" t="s">
        <v>72</v>
      </c>
      <c r="E432" s="114" t="s">
        <v>625</v>
      </c>
      <c r="F432" s="114" t="s">
        <v>626</v>
      </c>
      <c r="I432" s="115"/>
      <c r="J432" s="116">
        <f>BK432</f>
        <v>0</v>
      </c>
      <c r="L432" s="112"/>
      <c r="M432" s="117"/>
      <c r="P432" s="118">
        <f>P433</f>
        <v>0</v>
      </c>
      <c r="R432" s="118">
        <f>R433</f>
        <v>0</v>
      </c>
      <c r="T432" s="119">
        <f>T433</f>
        <v>0</v>
      </c>
      <c r="AR432" s="113" t="s">
        <v>170</v>
      </c>
      <c r="AT432" s="120" t="s">
        <v>72</v>
      </c>
      <c r="AU432" s="120" t="s">
        <v>73</v>
      </c>
      <c r="AY432" s="113" t="s">
        <v>131</v>
      </c>
      <c r="BK432" s="121">
        <f>BK433</f>
        <v>0</v>
      </c>
    </row>
    <row r="433" spans="2:65" s="1" customFormat="1" ht="16.5" customHeight="1">
      <c r="B433" s="33"/>
      <c r="C433" s="124" t="s">
        <v>627</v>
      </c>
      <c r="D433" s="124" t="s">
        <v>134</v>
      </c>
      <c r="E433" s="125" t="s">
        <v>628</v>
      </c>
      <c r="F433" s="126" t="s">
        <v>629</v>
      </c>
      <c r="G433" s="127" t="s">
        <v>353</v>
      </c>
      <c r="H433" s="128">
        <v>1</v>
      </c>
      <c r="I433" s="129"/>
      <c r="J433" s="130">
        <f>ROUND(I433*H433,2)</f>
        <v>0</v>
      </c>
      <c r="K433" s="126" t="s">
        <v>21</v>
      </c>
      <c r="L433" s="33"/>
      <c r="M433" s="180" t="s">
        <v>21</v>
      </c>
      <c r="N433" s="181" t="s">
        <v>44</v>
      </c>
      <c r="O433" s="182"/>
      <c r="P433" s="183">
        <f>O433*H433</f>
        <v>0</v>
      </c>
      <c r="Q433" s="183">
        <v>0</v>
      </c>
      <c r="R433" s="183">
        <f>Q433*H433</f>
        <v>0</v>
      </c>
      <c r="S433" s="183">
        <v>0</v>
      </c>
      <c r="T433" s="184">
        <f>S433*H433</f>
        <v>0</v>
      </c>
      <c r="AR433" s="135" t="s">
        <v>630</v>
      </c>
      <c r="AT433" s="135" t="s">
        <v>134</v>
      </c>
      <c r="AU433" s="135" t="s">
        <v>78</v>
      </c>
      <c r="AY433" s="18" t="s">
        <v>131</v>
      </c>
      <c r="BE433" s="136">
        <f>IF(N433="základní",J433,0)</f>
        <v>0</v>
      </c>
      <c r="BF433" s="136">
        <f>IF(N433="snížená",J433,0)</f>
        <v>0</v>
      </c>
      <c r="BG433" s="136">
        <f>IF(N433="zákl. přenesená",J433,0)</f>
        <v>0</v>
      </c>
      <c r="BH433" s="136">
        <f>IF(N433="sníž. přenesená",J433,0)</f>
        <v>0</v>
      </c>
      <c r="BI433" s="136">
        <f>IF(N433="nulová",J433,0)</f>
        <v>0</v>
      </c>
      <c r="BJ433" s="18" t="s">
        <v>78</v>
      </c>
      <c r="BK433" s="136">
        <f>ROUND(I433*H433,2)</f>
        <v>0</v>
      </c>
      <c r="BL433" s="18" t="s">
        <v>630</v>
      </c>
      <c r="BM433" s="135" t="s">
        <v>631</v>
      </c>
    </row>
    <row r="434" spans="2:65" s="1" customFormat="1" ht="6.95" customHeight="1">
      <c r="B434" s="42"/>
      <c r="C434" s="43"/>
      <c r="D434" s="43"/>
      <c r="E434" s="43"/>
      <c r="F434" s="43"/>
      <c r="G434" s="43"/>
      <c r="H434" s="43"/>
      <c r="I434" s="43"/>
      <c r="J434" s="43"/>
      <c r="K434" s="43"/>
      <c r="L434" s="33"/>
    </row>
  </sheetData>
  <sheetProtection algorithmName="SHA-512" hashValue="75To2CHknBrU3qo0ULkqhcYdVbv6/g7b0wb+h8CUb2vgI2avBqDWRnz5wECTITBnFrzeBeUm+mOGcyXFgMegbA==" saltValue="/zHw6ONnG8YQCRiDloebyg==" spinCount="100000" sheet="1" formatColumns="0" formatRows="0" autoFilter="0"/>
  <autoFilter ref="C91:K433" xr:uid="{00000000-0009-0000-0000-000001000000}"/>
  <mergeCells count="6">
    <mergeCell ref="E84:H84"/>
    <mergeCell ref="L2:V2"/>
    <mergeCell ref="E7:H7"/>
    <mergeCell ref="E16:H16"/>
    <mergeCell ref="E25:H25"/>
    <mergeCell ref="E46:H46"/>
  </mergeCells>
  <hyperlinks>
    <hyperlink ref="F96" r:id="rId1" xr:uid="{00000000-0004-0000-0100-000000000000}"/>
    <hyperlink ref="F100" r:id="rId2" xr:uid="{00000000-0004-0000-0100-000001000000}"/>
    <hyperlink ref="F107" r:id="rId3" xr:uid="{00000000-0004-0000-0100-000002000000}"/>
    <hyperlink ref="F114" r:id="rId4" xr:uid="{00000000-0004-0000-0100-000003000000}"/>
    <hyperlink ref="F118" r:id="rId5" xr:uid="{00000000-0004-0000-0100-000004000000}"/>
    <hyperlink ref="F123" r:id="rId6" xr:uid="{00000000-0004-0000-0100-000005000000}"/>
    <hyperlink ref="F129" r:id="rId7" xr:uid="{00000000-0004-0000-0100-000006000000}"/>
    <hyperlink ref="F133" r:id="rId8" xr:uid="{00000000-0004-0000-0100-000007000000}"/>
    <hyperlink ref="F137" r:id="rId9" xr:uid="{00000000-0004-0000-0100-000008000000}"/>
    <hyperlink ref="F142" r:id="rId10" xr:uid="{00000000-0004-0000-0100-000009000000}"/>
    <hyperlink ref="F150" r:id="rId11" xr:uid="{00000000-0004-0000-0100-00000A000000}"/>
    <hyperlink ref="F154" r:id="rId12" xr:uid="{00000000-0004-0000-0100-00000B000000}"/>
    <hyperlink ref="F160" r:id="rId13" xr:uid="{00000000-0004-0000-0100-00000C000000}"/>
    <hyperlink ref="F166" r:id="rId14" xr:uid="{00000000-0004-0000-0100-00000D000000}"/>
    <hyperlink ref="F170" r:id="rId15" xr:uid="{00000000-0004-0000-0100-00000E000000}"/>
    <hyperlink ref="F174" r:id="rId16" xr:uid="{00000000-0004-0000-0100-00000F000000}"/>
    <hyperlink ref="F178" r:id="rId17" xr:uid="{00000000-0004-0000-0100-000010000000}"/>
    <hyperlink ref="F182" r:id="rId18" xr:uid="{00000000-0004-0000-0100-000011000000}"/>
    <hyperlink ref="F186" r:id="rId19" xr:uid="{00000000-0004-0000-0100-000012000000}"/>
    <hyperlink ref="F191" r:id="rId20" xr:uid="{00000000-0004-0000-0100-000013000000}"/>
    <hyperlink ref="F211" r:id="rId21" xr:uid="{00000000-0004-0000-0100-000014000000}"/>
    <hyperlink ref="F213" r:id="rId22" xr:uid="{00000000-0004-0000-0100-000015000000}"/>
    <hyperlink ref="F215" r:id="rId23" xr:uid="{00000000-0004-0000-0100-000016000000}"/>
    <hyperlink ref="F219" r:id="rId24" xr:uid="{00000000-0004-0000-0100-000017000000}"/>
    <hyperlink ref="F223" r:id="rId25" xr:uid="{00000000-0004-0000-0100-000018000000}"/>
    <hyperlink ref="F228" r:id="rId26" xr:uid="{00000000-0004-0000-0100-000019000000}"/>
    <hyperlink ref="F263" r:id="rId27" xr:uid="{00000000-0004-0000-0100-00001A000000}"/>
    <hyperlink ref="F268" r:id="rId28" xr:uid="{00000000-0004-0000-0100-00001B000000}"/>
    <hyperlink ref="F273" r:id="rId29" xr:uid="{00000000-0004-0000-0100-00001C000000}"/>
    <hyperlink ref="F277" r:id="rId30" xr:uid="{00000000-0004-0000-0100-00001D000000}"/>
    <hyperlink ref="F281" r:id="rId31" xr:uid="{00000000-0004-0000-0100-00001E000000}"/>
    <hyperlink ref="F288" r:id="rId32" xr:uid="{00000000-0004-0000-0100-00001F000000}"/>
    <hyperlink ref="F290" r:id="rId33" xr:uid="{00000000-0004-0000-0100-000020000000}"/>
    <hyperlink ref="F295" r:id="rId34" xr:uid="{00000000-0004-0000-0100-000021000000}"/>
    <hyperlink ref="F302" r:id="rId35" xr:uid="{00000000-0004-0000-0100-000022000000}"/>
    <hyperlink ref="F310" r:id="rId36" xr:uid="{00000000-0004-0000-0100-000023000000}"/>
    <hyperlink ref="F340" r:id="rId37" xr:uid="{00000000-0004-0000-0100-000024000000}"/>
    <hyperlink ref="F344" r:id="rId38" xr:uid="{00000000-0004-0000-0100-000025000000}"/>
    <hyperlink ref="F348" r:id="rId39" xr:uid="{00000000-0004-0000-0100-000026000000}"/>
    <hyperlink ref="F362" r:id="rId40" xr:uid="{00000000-0004-0000-0100-000027000000}"/>
    <hyperlink ref="F365" r:id="rId41" xr:uid="{00000000-0004-0000-0100-000028000000}"/>
    <hyperlink ref="F369" r:id="rId42" xr:uid="{00000000-0004-0000-0100-000029000000}"/>
    <hyperlink ref="F377" r:id="rId43" xr:uid="{00000000-0004-0000-0100-00002A000000}"/>
    <hyperlink ref="F383" r:id="rId44" xr:uid="{00000000-0004-0000-0100-00002B000000}"/>
    <hyperlink ref="F395" r:id="rId45" xr:uid="{00000000-0004-0000-0100-00002C000000}"/>
    <hyperlink ref="F409" r:id="rId46" xr:uid="{00000000-0004-0000-0100-00002D000000}"/>
    <hyperlink ref="F412" r:id="rId47" xr:uid="{00000000-0004-0000-0100-00002E000000}"/>
    <hyperlink ref="F418" r:id="rId48" xr:uid="{00000000-0004-0000-0100-00002F000000}"/>
    <hyperlink ref="F428" r:id="rId49" xr:uid="{00000000-0004-0000-0100-00003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6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632</v>
      </c>
      <c r="H4" s="21"/>
    </row>
    <row r="5" spans="2:8" ht="12" customHeight="1">
      <c r="B5" s="21"/>
      <c r="C5" s="25" t="s">
        <v>13</v>
      </c>
      <c r="D5" s="311" t="s">
        <v>14</v>
      </c>
      <c r="E5" s="278"/>
      <c r="F5" s="278"/>
      <c r="H5" s="21"/>
    </row>
    <row r="6" spans="2:8" ht="36.950000000000003" customHeight="1">
      <c r="B6" s="21"/>
      <c r="C6" s="27" t="s">
        <v>16</v>
      </c>
      <c r="D6" s="308" t="s">
        <v>17</v>
      </c>
      <c r="E6" s="278"/>
      <c r="F6" s="278"/>
      <c r="H6" s="21"/>
    </row>
    <row r="7" spans="2:8" ht="16.5" customHeight="1">
      <c r="B7" s="21"/>
      <c r="C7" s="28" t="s">
        <v>24</v>
      </c>
      <c r="D7" s="50" t="str">
        <f>'Rekapitulace stavby'!AN8</f>
        <v>18. 11. 2025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04"/>
      <c r="C9" s="105" t="s">
        <v>54</v>
      </c>
      <c r="D9" s="106" t="s">
        <v>55</v>
      </c>
      <c r="E9" s="106" t="s">
        <v>118</v>
      </c>
      <c r="F9" s="107" t="s">
        <v>633</v>
      </c>
      <c r="H9" s="104"/>
    </row>
    <row r="10" spans="2:8" s="1" customFormat="1" ht="26.45" customHeight="1">
      <c r="B10" s="33"/>
      <c r="C10" s="185" t="s">
        <v>14</v>
      </c>
      <c r="D10" s="185" t="s">
        <v>17</v>
      </c>
      <c r="H10" s="33"/>
    </row>
    <row r="11" spans="2:8" s="1" customFormat="1" ht="16.899999999999999" customHeight="1">
      <c r="B11" s="33"/>
      <c r="C11" s="186" t="s">
        <v>83</v>
      </c>
      <c r="D11" s="187" t="s">
        <v>21</v>
      </c>
      <c r="E11" s="188" t="s">
        <v>21</v>
      </c>
      <c r="F11" s="189">
        <v>3.85</v>
      </c>
      <c r="H11" s="33"/>
    </row>
    <row r="12" spans="2:8" s="1" customFormat="1" ht="16.899999999999999" customHeight="1">
      <c r="B12" s="33"/>
      <c r="C12" s="190" t="s">
        <v>21</v>
      </c>
      <c r="D12" s="190" t="s">
        <v>239</v>
      </c>
      <c r="E12" s="18" t="s">
        <v>21</v>
      </c>
      <c r="F12" s="191">
        <v>3.85</v>
      </c>
      <c r="H12" s="33"/>
    </row>
    <row r="13" spans="2:8" s="1" customFormat="1" ht="16.899999999999999" customHeight="1">
      <c r="B13" s="33"/>
      <c r="C13" s="190" t="s">
        <v>83</v>
      </c>
      <c r="D13" s="190" t="s">
        <v>401</v>
      </c>
      <c r="E13" s="18" t="s">
        <v>21</v>
      </c>
      <c r="F13" s="191">
        <v>3.85</v>
      </c>
      <c r="H13" s="33"/>
    </row>
    <row r="14" spans="2:8" s="1" customFormat="1" ht="16.899999999999999" customHeight="1">
      <c r="B14" s="33"/>
      <c r="C14" s="192" t="s">
        <v>634</v>
      </c>
      <c r="H14" s="33"/>
    </row>
    <row r="15" spans="2:8" s="1" customFormat="1" ht="16.899999999999999" customHeight="1">
      <c r="B15" s="33"/>
      <c r="C15" s="190" t="s">
        <v>519</v>
      </c>
      <c r="D15" s="190" t="s">
        <v>635</v>
      </c>
      <c r="E15" s="18" t="s">
        <v>158</v>
      </c>
      <c r="F15" s="191">
        <v>3.85</v>
      </c>
      <c r="H15" s="33"/>
    </row>
    <row r="16" spans="2:8" s="1" customFormat="1" ht="16.899999999999999" customHeight="1">
      <c r="B16" s="33"/>
      <c r="C16" s="190" t="s">
        <v>509</v>
      </c>
      <c r="D16" s="190" t="s">
        <v>636</v>
      </c>
      <c r="E16" s="18" t="s">
        <v>158</v>
      </c>
      <c r="F16" s="191">
        <v>3.85</v>
      </c>
      <c r="H16" s="33"/>
    </row>
    <row r="17" spans="2:8" s="1" customFormat="1" ht="16.899999999999999" customHeight="1">
      <c r="B17" s="33"/>
      <c r="C17" s="190" t="s">
        <v>514</v>
      </c>
      <c r="D17" s="190" t="s">
        <v>637</v>
      </c>
      <c r="E17" s="18" t="s">
        <v>158</v>
      </c>
      <c r="F17" s="191">
        <v>3.85</v>
      </c>
      <c r="H17" s="33"/>
    </row>
    <row r="18" spans="2:8" s="1" customFormat="1" ht="16.899999999999999" customHeight="1">
      <c r="B18" s="33"/>
      <c r="C18" s="190" t="s">
        <v>529</v>
      </c>
      <c r="D18" s="190" t="s">
        <v>530</v>
      </c>
      <c r="E18" s="18" t="s">
        <v>158</v>
      </c>
      <c r="F18" s="191">
        <v>3.85</v>
      </c>
      <c r="H18" s="33"/>
    </row>
    <row r="19" spans="2:8" s="1" customFormat="1" ht="16.899999999999999" customHeight="1">
      <c r="B19" s="33"/>
      <c r="C19" s="190" t="s">
        <v>524</v>
      </c>
      <c r="D19" s="190" t="s">
        <v>525</v>
      </c>
      <c r="E19" s="18" t="s">
        <v>158</v>
      </c>
      <c r="F19" s="191">
        <v>4.2350000000000003</v>
      </c>
      <c r="H19" s="33"/>
    </row>
    <row r="20" spans="2:8" s="1" customFormat="1" ht="16.899999999999999" customHeight="1">
      <c r="B20" s="33"/>
      <c r="C20" s="186" t="s">
        <v>86</v>
      </c>
      <c r="D20" s="187" t="s">
        <v>21</v>
      </c>
      <c r="E20" s="188" t="s">
        <v>21</v>
      </c>
      <c r="F20" s="189">
        <v>17.824000000000002</v>
      </c>
      <c r="H20" s="33"/>
    </row>
    <row r="21" spans="2:8" s="1" customFormat="1" ht="16.899999999999999" customHeight="1">
      <c r="B21" s="33"/>
      <c r="C21" s="190" t="s">
        <v>21</v>
      </c>
      <c r="D21" s="190" t="s">
        <v>569</v>
      </c>
      <c r="E21" s="18" t="s">
        <v>21</v>
      </c>
      <c r="F21" s="191">
        <v>0</v>
      </c>
      <c r="H21" s="33"/>
    </row>
    <row r="22" spans="2:8" s="1" customFormat="1" ht="16.899999999999999" customHeight="1">
      <c r="B22" s="33"/>
      <c r="C22" s="190" t="s">
        <v>21</v>
      </c>
      <c r="D22" s="190" t="s">
        <v>570</v>
      </c>
      <c r="E22" s="18" t="s">
        <v>21</v>
      </c>
      <c r="F22" s="191">
        <v>14.5</v>
      </c>
      <c r="H22" s="33"/>
    </row>
    <row r="23" spans="2:8" s="1" customFormat="1" ht="16.899999999999999" customHeight="1">
      <c r="B23" s="33"/>
      <c r="C23" s="190" t="s">
        <v>21</v>
      </c>
      <c r="D23" s="190" t="s">
        <v>164</v>
      </c>
      <c r="E23" s="18" t="s">
        <v>21</v>
      </c>
      <c r="F23" s="191">
        <v>-1.5760000000000001</v>
      </c>
      <c r="H23" s="33"/>
    </row>
    <row r="24" spans="2:8" s="1" customFormat="1" ht="16.899999999999999" customHeight="1">
      <c r="B24" s="33"/>
      <c r="C24" s="190" t="s">
        <v>21</v>
      </c>
      <c r="D24" s="190" t="s">
        <v>571</v>
      </c>
      <c r="E24" s="18" t="s">
        <v>21</v>
      </c>
      <c r="F24" s="191">
        <v>0</v>
      </c>
      <c r="H24" s="33"/>
    </row>
    <row r="25" spans="2:8" s="1" customFormat="1" ht="16.899999999999999" customHeight="1">
      <c r="B25" s="33"/>
      <c r="C25" s="190" t="s">
        <v>21</v>
      </c>
      <c r="D25" s="190" t="s">
        <v>572</v>
      </c>
      <c r="E25" s="18" t="s">
        <v>21</v>
      </c>
      <c r="F25" s="191">
        <v>4.9000000000000004</v>
      </c>
      <c r="H25" s="33"/>
    </row>
    <row r="26" spans="2:8" s="1" customFormat="1" ht="16.899999999999999" customHeight="1">
      <c r="B26" s="33"/>
      <c r="C26" s="190" t="s">
        <v>21</v>
      </c>
      <c r="D26" s="190" t="s">
        <v>21</v>
      </c>
      <c r="E26" s="18" t="s">
        <v>21</v>
      </c>
      <c r="F26" s="191">
        <v>0</v>
      </c>
      <c r="H26" s="33"/>
    </row>
    <row r="27" spans="2:8" s="1" customFormat="1" ht="16.899999999999999" customHeight="1">
      <c r="B27" s="33"/>
      <c r="C27" s="190" t="s">
        <v>86</v>
      </c>
      <c r="D27" s="190" t="s">
        <v>401</v>
      </c>
      <c r="E27" s="18" t="s">
        <v>21</v>
      </c>
      <c r="F27" s="191">
        <v>17.824000000000002</v>
      </c>
      <c r="H27" s="33"/>
    </row>
    <row r="28" spans="2:8" s="1" customFormat="1" ht="16.899999999999999" customHeight="1">
      <c r="B28" s="33"/>
      <c r="C28" s="192" t="s">
        <v>634</v>
      </c>
      <c r="H28" s="33"/>
    </row>
    <row r="29" spans="2:8" s="1" customFormat="1" ht="16.899999999999999" customHeight="1">
      <c r="B29" s="33"/>
      <c r="C29" s="190" t="s">
        <v>565</v>
      </c>
      <c r="D29" s="190" t="s">
        <v>638</v>
      </c>
      <c r="E29" s="18" t="s">
        <v>158</v>
      </c>
      <c r="F29" s="191">
        <v>17.824000000000002</v>
      </c>
      <c r="H29" s="33"/>
    </row>
    <row r="30" spans="2:8" s="1" customFormat="1" ht="16.899999999999999" customHeight="1">
      <c r="B30" s="33"/>
      <c r="C30" s="190" t="s">
        <v>544</v>
      </c>
      <c r="D30" s="190" t="s">
        <v>639</v>
      </c>
      <c r="E30" s="18" t="s">
        <v>158</v>
      </c>
      <c r="F30" s="191">
        <v>17.824000000000002</v>
      </c>
      <c r="H30" s="33"/>
    </row>
    <row r="31" spans="2:8" s="1" customFormat="1" ht="16.899999999999999" customHeight="1">
      <c r="B31" s="33"/>
      <c r="C31" s="190" t="s">
        <v>549</v>
      </c>
      <c r="D31" s="190" t="s">
        <v>640</v>
      </c>
      <c r="E31" s="18" t="s">
        <v>158</v>
      </c>
      <c r="F31" s="191">
        <v>17.824000000000002</v>
      </c>
      <c r="H31" s="33"/>
    </row>
    <row r="32" spans="2:8" s="1" customFormat="1" ht="16.899999999999999" customHeight="1">
      <c r="B32" s="33"/>
      <c r="C32" s="190" t="s">
        <v>574</v>
      </c>
      <c r="D32" s="190" t="s">
        <v>575</v>
      </c>
      <c r="E32" s="18" t="s">
        <v>158</v>
      </c>
      <c r="F32" s="191">
        <v>19.606000000000002</v>
      </c>
      <c r="H32" s="33"/>
    </row>
    <row r="33" spans="2:8" s="1" customFormat="1" ht="16.899999999999999" customHeight="1">
      <c r="B33" s="33"/>
      <c r="C33" s="186" t="s">
        <v>88</v>
      </c>
      <c r="D33" s="187" t="s">
        <v>21</v>
      </c>
      <c r="E33" s="188" t="s">
        <v>21</v>
      </c>
      <c r="F33" s="189">
        <v>11.712</v>
      </c>
      <c r="H33" s="33"/>
    </row>
    <row r="34" spans="2:8" s="1" customFormat="1" ht="16.899999999999999" customHeight="1">
      <c r="B34" s="33"/>
      <c r="C34" s="190" t="s">
        <v>21</v>
      </c>
      <c r="D34" s="190" t="s">
        <v>583</v>
      </c>
      <c r="E34" s="18" t="s">
        <v>21</v>
      </c>
      <c r="F34" s="191">
        <v>0</v>
      </c>
      <c r="H34" s="33"/>
    </row>
    <row r="35" spans="2:8" s="1" customFormat="1" ht="16.899999999999999" customHeight="1">
      <c r="B35" s="33"/>
      <c r="C35" s="190" t="s">
        <v>21</v>
      </c>
      <c r="D35" s="190" t="s">
        <v>584</v>
      </c>
      <c r="E35" s="18" t="s">
        <v>21</v>
      </c>
      <c r="F35" s="191">
        <v>7.25</v>
      </c>
      <c r="H35" s="33"/>
    </row>
    <row r="36" spans="2:8" s="1" customFormat="1" ht="16.899999999999999" customHeight="1">
      <c r="B36" s="33"/>
      <c r="C36" s="190" t="s">
        <v>21</v>
      </c>
      <c r="D36" s="190" t="s">
        <v>585</v>
      </c>
      <c r="E36" s="18" t="s">
        <v>21</v>
      </c>
      <c r="F36" s="191">
        <v>2.4620000000000002</v>
      </c>
      <c r="H36" s="33"/>
    </row>
    <row r="37" spans="2:8" s="1" customFormat="1" ht="16.899999999999999" customHeight="1">
      <c r="B37" s="33"/>
      <c r="C37" s="190" t="s">
        <v>21</v>
      </c>
      <c r="D37" s="190" t="s">
        <v>586</v>
      </c>
      <c r="E37" s="18" t="s">
        <v>21</v>
      </c>
      <c r="F37" s="191">
        <v>2</v>
      </c>
      <c r="H37" s="33"/>
    </row>
    <row r="38" spans="2:8" s="1" customFormat="1" ht="16.899999999999999" customHeight="1">
      <c r="B38" s="33"/>
      <c r="C38" s="190" t="s">
        <v>88</v>
      </c>
      <c r="D38" s="190" t="s">
        <v>401</v>
      </c>
      <c r="E38" s="18" t="s">
        <v>21</v>
      </c>
      <c r="F38" s="191">
        <v>11.712</v>
      </c>
      <c r="H38" s="33"/>
    </row>
    <row r="39" spans="2:8" s="1" customFormat="1" ht="16.899999999999999" customHeight="1">
      <c r="B39" s="33"/>
      <c r="C39" s="192" t="s">
        <v>634</v>
      </c>
      <c r="H39" s="33"/>
    </row>
    <row r="40" spans="2:8" s="1" customFormat="1" ht="16.899999999999999" customHeight="1">
      <c r="B40" s="33"/>
      <c r="C40" s="190" t="s">
        <v>579</v>
      </c>
      <c r="D40" s="190" t="s">
        <v>641</v>
      </c>
      <c r="E40" s="18" t="s">
        <v>193</v>
      </c>
      <c r="F40" s="191">
        <v>11.712</v>
      </c>
      <c r="H40" s="33"/>
    </row>
    <row r="41" spans="2:8" s="1" customFormat="1" ht="16.899999999999999" customHeight="1">
      <c r="B41" s="33"/>
      <c r="C41" s="190" t="s">
        <v>588</v>
      </c>
      <c r="D41" s="190" t="s">
        <v>589</v>
      </c>
      <c r="E41" s="18" t="s">
        <v>193</v>
      </c>
      <c r="F41" s="191">
        <v>12.882999999999999</v>
      </c>
      <c r="H41" s="33"/>
    </row>
    <row r="42" spans="2:8" s="1" customFormat="1" ht="16.899999999999999" customHeight="1">
      <c r="B42" s="33"/>
      <c r="C42" s="186" t="s">
        <v>90</v>
      </c>
      <c r="D42" s="187" t="s">
        <v>21</v>
      </c>
      <c r="E42" s="188" t="s">
        <v>21</v>
      </c>
      <c r="F42" s="189">
        <v>15.7</v>
      </c>
      <c r="H42" s="33"/>
    </row>
    <row r="43" spans="2:8" s="1" customFormat="1" ht="16.899999999999999" customHeight="1">
      <c r="B43" s="33"/>
      <c r="C43" s="190" t="s">
        <v>21</v>
      </c>
      <c r="D43" s="190" t="s">
        <v>569</v>
      </c>
      <c r="E43" s="18" t="s">
        <v>21</v>
      </c>
      <c r="F43" s="191">
        <v>0</v>
      </c>
      <c r="H43" s="33"/>
    </row>
    <row r="44" spans="2:8" s="1" customFormat="1" ht="16.899999999999999" customHeight="1">
      <c r="B44" s="33"/>
      <c r="C44" s="190" t="s">
        <v>21</v>
      </c>
      <c r="D44" s="190" t="s">
        <v>615</v>
      </c>
      <c r="E44" s="18" t="s">
        <v>21</v>
      </c>
      <c r="F44" s="191">
        <v>7.25</v>
      </c>
      <c r="H44" s="33"/>
    </row>
    <row r="45" spans="2:8" s="1" customFormat="1" ht="16.899999999999999" customHeight="1">
      <c r="B45" s="33"/>
      <c r="C45" s="190" t="s">
        <v>21</v>
      </c>
      <c r="D45" s="190" t="s">
        <v>616</v>
      </c>
      <c r="E45" s="18" t="s">
        <v>21</v>
      </c>
      <c r="F45" s="191">
        <v>0</v>
      </c>
      <c r="H45" s="33"/>
    </row>
    <row r="46" spans="2:8" s="1" customFormat="1" ht="16.899999999999999" customHeight="1">
      <c r="B46" s="33"/>
      <c r="C46" s="190" t="s">
        <v>21</v>
      </c>
      <c r="D46" s="190" t="s">
        <v>617</v>
      </c>
      <c r="E46" s="18" t="s">
        <v>21</v>
      </c>
      <c r="F46" s="191">
        <v>2.4500000000000002</v>
      </c>
      <c r="H46" s="33"/>
    </row>
    <row r="47" spans="2:8" s="1" customFormat="1" ht="16.899999999999999" customHeight="1">
      <c r="B47" s="33"/>
      <c r="C47" s="190" t="s">
        <v>21</v>
      </c>
      <c r="D47" s="190" t="s">
        <v>618</v>
      </c>
      <c r="E47" s="18" t="s">
        <v>21</v>
      </c>
      <c r="F47" s="191">
        <v>0</v>
      </c>
      <c r="H47" s="33"/>
    </row>
    <row r="48" spans="2:8" s="1" customFormat="1" ht="16.899999999999999" customHeight="1">
      <c r="B48" s="33"/>
      <c r="C48" s="190" t="s">
        <v>21</v>
      </c>
      <c r="D48" s="190" t="s">
        <v>619</v>
      </c>
      <c r="E48" s="18" t="s">
        <v>21</v>
      </c>
      <c r="F48" s="191">
        <v>6</v>
      </c>
      <c r="H48" s="33"/>
    </row>
    <row r="49" spans="2:8" s="1" customFormat="1" ht="16.899999999999999" customHeight="1">
      <c r="B49" s="33"/>
      <c r="C49" s="190" t="s">
        <v>21</v>
      </c>
      <c r="D49" s="190" t="s">
        <v>21</v>
      </c>
      <c r="E49" s="18" t="s">
        <v>21</v>
      </c>
      <c r="F49" s="191">
        <v>0</v>
      </c>
      <c r="H49" s="33"/>
    </row>
    <row r="50" spans="2:8" s="1" customFormat="1" ht="16.899999999999999" customHeight="1">
      <c r="B50" s="33"/>
      <c r="C50" s="190" t="s">
        <v>90</v>
      </c>
      <c r="D50" s="190" t="s">
        <v>401</v>
      </c>
      <c r="E50" s="18" t="s">
        <v>21</v>
      </c>
      <c r="F50" s="191">
        <v>15.7</v>
      </c>
      <c r="H50" s="33"/>
    </row>
    <row r="51" spans="2:8" s="1" customFormat="1" ht="16.899999999999999" customHeight="1">
      <c r="B51" s="33"/>
      <c r="C51" s="192" t="s">
        <v>634</v>
      </c>
      <c r="H51" s="33"/>
    </row>
    <row r="52" spans="2:8" s="1" customFormat="1" ht="16.899999999999999" customHeight="1">
      <c r="B52" s="33"/>
      <c r="C52" s="190" t="s">
        <v>611</v>
      </c>
      <c r="D52" s="190" t="s">
        <v>642</v>
      </c>
      <c r="E52" s="18" t="s">
        <v>158</v>
      </c>
      <c r="F52" s="191">
        <v>15.7</v>
      </c>
      <c r="H52" s="33"/>
    </row>
    <row r="53" spans="2:8" s="1" customFormat="1" ht="16.899999999999999" customHeight="1">
      <c r="B53" s="33"/>
      <c r="C53" s="190" t="s">
        <v>621</v>
      </c>
      <c r="D53" s="190" t="s">
        <v>643</v>
      </c>
      <c r="E53" s="18" t="s">
        <v>158</v>
      </c>
      <c r="F53" s="191">
        <v>19.2</v>
      </c>
      <c r="H53" s="33"/>
    </row>
    <row r="54" spans="2:8" s="1" customFormat="1" ht="16.899999999999999" customHeight="1">
      <c r="B54" s="33"/>
      <c r="C54" s="186" t="s">
        <v>80</v>
      </c>
      <c r="D54" s="187" t="s">
        <v>21</v>
      </c>
      <c r="E54" s="188" t="s">
        <v>21</v>
      </c>
      <c r="F54" s="189">
        <v>3.5</v>
      </c>
      <c r="H54" s="33"/>
    </row>
    <row r="55" spans="2:8" s="1" customFormat="1" ht="16.899999999999999" customHeight="1">
      <c r="B55" s="33"/>
      <c r="C55" s="190" t="s">
        <v>21</v>
      </c>
      <c r="D55" s="190" t="s">
        <v>81</v>
      </c>
      <c r="E55" s="18" t="s">
        <v>21</v>
      </c>
      <c r="F55" s="191">
        <v>3.5</v>
      </c>
      <c r="H55" s="33"/>
    </row>
    <row r="56" spans="2:8" s="1" customFormat="1" ht="16.899999999999999" customHeight="1">
      <c r="B56" s="33"/>
      <c r="C56" s="190" t="s">
        <v>80</v>
      </c>
      <c r="D56" s="190" t="s">
        <v>401</v>
      </c>
      <c r="E56" s="18" t="s">
        <v>21</v>
      </c>
      <c r="F56" s="191">
        <v>3.5</v>
      </c>
      <c r="H56" s="33"/>
    </row>
    <row r="57" spans="2:8" s="1" customFormat="1" ht="16.899999999999999" customHeight="1">
      <c r="B57" s="33"/>
      <c r="C57" s="192" t="s">
        <v>634</v>
      </c>
      <c r="H57" s="33"/>
    </row>
    <row r="58" spans="2:8" s="1" customFormat="1" ht="16.899999999999999" customHeight="1">
      <c r="B58" s="33"/>
      <c r="C58" s="190" t="s">
        <v>397</v>
      </c>
      <c r="D58" s="190" t="s">
        <v>644</v>
      </c>
      <c r="E58" s="18" t="s">
        <v>158</v>
      </c>
      <c r="F58" s="191">
        <v>3.5</v>
      </c>
      <c r="H58" s="33"/>
    </row>
    <row r="59" spans="2:8" s="1" customFormat="1" ht="16.899999999999999" customHeight="1">
      <c r="B59" s="33"/>
      <c r="C59" s="190" t="s">
        <v>403</v>
      </c>
      <c r="D59" s="190" t="s">
        <v>645</v>
      </c>
      <c r="E59" s="18" t="s">
        <v>158</v>
      </c>
      <c r="F59" s="191">
        <v>3.5</v>
      </c>
      <c r="H59" s="33"/>
    </row>
    <row r="60" spans="2:8" s="1" customFormat="1" ht="16.899999999999999" customHeight="1">
      <c r="B60" s="33"/>
      <c r="C60" s="190" t="s">
        <v>621</v>
      </c>
      <c r="D60" s="190" t="s">
        <v>643</v>
      </c>
      <c r="E60" s="18" t="s">
        <v>158</v>
      </c>
      <c r="F60" s="191">
        <v>19.2</v>
      </c>
      <c r="H60" s="33"/>
    </row>
    <row r="61" spans="2:8" s="1" customFormat="1" ht="16.899999999999999" customHeight="1">
      <c r="B61" s="33"/>
      <c r="C61" s="186" t="s">
        <v>646</v>
      </c>
      <c r="D61" s="187" t="s">
        <v>21</v>
      </c>
      <c r="E61" s="188" t="s">
        <v>21</v>
      </c>
      <c r="F61" s="189">
        <v>5.3550000000000004</v>
      </c>
      <c r="H61" s="33"/>
    </row>
    <row r="62" spans="2:8" s="1" customFormat="1" ht="16.899999999999999" customHeight="1">
      <c r="B62" s="33"/>
      <c r="C62" s="190" t="s">
        <v>21</v>
      </c>
      <c r="D62" s="190" t="s">
        <v>647</v>
      </c>
      <c r="E62" s="18" t="s">
        <v>21</v>
      </c>
      <c r="F62" s="191">
        <v>5.3550000000000004</v>
      </c>
      <c r="H62" s="33"/>
    </row>
    <row r="63" spans="2:8" s="1" customFormat="1" ht="16.899999999999999" customHeight="1">
      <c r="B63" s="33"/>
      <c r="C63" s="190" t="s">
        <v>646</v>
      </c>
      <c r="D63" s="190" t="s">
        <v>401</v>
      </c>
      <c r="E63" s="18" t="s">
        <v>21</v>
      </c>
      <c r="F63" s="191">
        <v>5.3550000000000004</v>
      </c>
      <c r="H63" s="33"/>
    </row>
    <row r="64" spans="2:8" s="1" customFormat="1" ht="16.899999999999999" customHeight="1">
      <c r="B64" s="33"/>
      <c r="C64" s="186" t="s">
        <v>648</v>
      </c>
      <c r="D64" s="187" t="s">
        <v>21</v>
      </c>
      <c r="E64" s="188" t="s">
        <v>21</v>
      </c>
      <c r="F64" s="189">
        <v>5.3550000000000004</v>
      </c>
      <c r="H64" s="33"/>
    </row>
    <row r="65" spans="2:8" s="1" customFormat="1" ht="16.899999999999999" customHeight="1">
      <c r="B65" s="33"/>
      <c r="C65" s="190" t="s">
        <v>21</v>
      </c>
      <c r="D65" s="190" t="s">
        <v>647</v>
      </c>
      <c r="E65" s="18" t="s">
        <v>21</v>
      </c>
      <c r="F65" s="191">
        <v>5.3550000000000004</v>
      </c>
      <c r="H65" s="33"/>
    </row>
    <row r="66" spans="2:8" s="1" customFormat="1" ht="16.899999999999999" customHeight="1">
      <c r="B66" s="33"/>
      <c r="C66" s="190" t="s">
        <v>648</v>
      </c>
      <c r="D66" s="190" t="s">
        <v>401</v>
      </c>
      <c r="E66" s="18" t="s">
        <v>21</v>
      </c>
      <c r="F66" s="191">
        <v>5.3550000000000004</v>
      </c>
      <c r="H66" s="33"/>
    </row>
    <row r="67" spans="2:8" s="1" customFormat="1" ht="7.35" customHeight="1">
      <c r="B67" s="42"/>
      <c r="C67" s="43"/>
      <c r="D67" s="43"/>
      <c r="E67" s="43"/>
      <c r="F67" s="43"/>
      <c r="G67" s="43"/>
      <c r="H67" s="33"/>
    </row>
    <row r="68" spans="2:8" s="1" customFormat="1"/>
  </sheetData>
  <sheetProtection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193" customWidth="1"/>
    <col min="2" max="2" width="1.6640625" style="193" customWidth="1"/>
    <col min="3" max="4" width="5" style="193" customWidth="1"/>
    <col min="5" max="5" width="11.6640625" style="193" customWidth="1"/>
    <col min="6" max="6" width="9.1640625" style="193" customWidth="1"/>
    <col min="7" max="7" width="5" style="193" customWidth="1"/>
    <col min="8" max="8" width="77.83203125" style="193" customWidth="1"/>
    <col min="9" max="10" width="20" style="193" customWidth="1"/>
    <col min="11" max="11" width="1.6640625" style="193" customWidth="1"/>
  </cols>
  <sheetData>
    <row r="1" spans="2:11" customFormat="1" ht="37.5" customHeight="1"/>
    <row r="2" spans="2:11" customFormat="1" ht="7.5" customHeight="1">
      <c r="B2" s="194"/>
      <c r="C2" s="195"/>
      <c r="D2" s="195"/>
      <c r="E2" s="195"/>
      <c r="F2" s="195"/>
      <c r="G2" s="195"/>
      <c r="H2" s="195"/>
      <c r="I2" s="195"/>
      <c r="J2" s="195"/>
      <c r="K2" s="196"/>
    </row>
    <row r="3" spans="2:11" s="16" customFormat="1" ht="45" customHeight="1">
      <c r="B3" s="197"/>
      <c r="C3" s="319" t="s">
        <v>649</v>
      </c>
      <c r="D3" s="319"/>
      <c r="E3" s="319"/>
      <c r="F3" s="319"/>
      <c r="G3" s="319"/>
      <c r="H3" s="319"/>
      <c r="I3" s="319"/>
      <c r="J3" s="319"/>
      <c r="K3" s="198"/>
    </row>
    <row r="4" spans="2:11" customFormat="1" ht="25.5" customHeight="1">
      <c r="B4" s="199"/>
      <c r="C4" s="324" t="s">
        <v>650</v>
      </c>
      <c r="D4" s="324"/>
      <c r="E4" s="324"/>
      <c r="F4" s="324"/>
      <c r="G4" s="324"/>
      <c r="H4" s="324"/>
      <c r="I4" s="324"/>
      <c r="J4" s="324"/>
      <c r="K4" s="200"/>
    </row>
    <row r="5" spans="2:11" customFormat="1" ht="5.25" customHeight="1">
      <c r="B5" s="199"/>
      <c r="C5" s="201"/>
      <c r="D5" s="201"/>
      <c r="E5" s="201"/>
      <c r="F5" s="201"/>
      <c r="G5" s="201"/>
      <c r="H5" s="201"/>
      <c r="I5" s="201"/>
      <c r="J5" s="201"/>
      <c r="K5" s="200"/>
    </row>
    <row r="6" spans="2:11" customFormat="1" ht="15" customHeight="1">
      <c r="B6" s="199"/>
      <c r="C6" s="323" t="s">
        <v>651</v>
      </c>
      <c r="D6" s="323"/>
      <c r="E6" s="323"/>
      <c r="F6" s="323"/>
      <c r="G6" s="323"/>
      <c r="H6" s="323"/>
      <c r="I6" s="323"/>
      <c r="J6" s="323"/>
      <c r="K6" s="200"/>
    </row>
    <row r="7" spans="2:11" customFormat="1" ht="15" customHeight="1">
      <c r="B7" s="203"/>
      <c r="C7" s="323" t="s">
        <v>652</v>
      </c>
      <c r="D7" s="323"/>
      <c r="E7" s="323"/>
      <c r="F7" s="323"/>
      <c r="G7" s="323"/>
      <c r="H7" s="323"/>
      <c r="I7" s="323"/>
      <c r="J7" s="323"/>
      <c r="K7" s="200"/>
    </row>
    <row r="8" spans="2:11" customFormat="1" ht="12.75" customHeight="1">
      <c r="B8" s="203"/>
      <c r="C8" s="202"/>
      <c r="D8" s="202"/>
      <c r="E8" s="202"/>
      <c r="F8" s="202"/>
      <c r="G8" s="202"/>
      <c r="H8" s="202"/>
      <c r="I8" s="202"/>
      <c r="J8" s="202"/>
      <c r="K8" s="200"/>
    </row>
    <row r="9" spans="2:11" customFormat="1" ht="15" customHeight="1">
      <c r="B9" s="203"/>
      <c r="C9" s="323" t="s">
        <v>653</v>
      </c>
      <c r="D9" s="323"/>
      <c r="E9" s="323"/>
      <c r="F9" s="323"/>
      <c r="G9" s="323"/>
      <c r="H9" s="323"/>
      <c r="I9" s="323"/>
      <c r="J9" s="323"/>
      <c r="K9" s="200"/>
    </row>
    <row r="10" spans="2:11" customFormat="1" ht="15" customHeight="1">
      <c r="B10" s="203"/>
      <c r="C10" s="202"/>
      <c r="D10" s="323" t="s">
        <v>654</v>
      </c>
      <c r="E10" s="323"/>
      <c r="F10" s="323"/>
      <c r="G10" s="323"/>
      <c r="H10" s="323"/>
      <c r="I10" s="323"/>
      <c r="J10" s="323"/>
      <c r="K10" s="200"/>
    </row>
    <row r="11" spans="2:11" customFormat="1" ht="15" customHeight="1">
      <c r="B11" s="203"/>
      <c r="C11" s="204"/>
      <c r="D11" s="323" t="s">
        <v>655</v>
      </c>
      <c r="E11" s="323"/>
      <c r="F11" s="323"/>
      <c r="G11" s="323"/>
      <c r="H11" s="323"/>
      <c r="I11" s="323"/>
      <c r="J11" s="323"/>
      <c r="K11" s="200"/>
    </row>
    <row r="12" spans="2:11" customFormat="1" ht="15" customHeight="1">
      <c r="B12" s="203"/>
      <c r="C12" s="204"/>
      <c r="D12" s="202"/>
      <c r="E12" s="202"/>
      <c r="F12" s="202"/>
      <c r="G12" s="202"/>
      <c r="H12" s="202"/>
      <c r="I12" s="202"/>
      <c r="J12" s="202"/>
      <c r="K12" s="200"/>
    </row>
    <row r="13" spans="2:11" customFormat="1" ht="15" customHeight="1">
      <c r="B13" s="203"/>
      <c r="C13" s="204"/>
      <c r="D13" s="205" t="s">
        <v>656</v>
      </c>
      <c r="E13" s="202"/>
      <c r="F13" s="202"/>
      <c r="G13" s="202"/>
      <c r="H13" s="202"/>
      <c r="I13" s="202"/>
      <c r="J13" s="202"/>
      <c r="K13" s="200"/>
    </row>
    <row r="14" spans="2:11" customFormat="1" ht="12.75" customHeight="1">
      <c r="B14" s="203"/>
      <c r="C14" s="204"/>
      <c r="D14" s="204"/>
      <c r="E14" s="204"/>
      <c r="F14" s="204"/>
      <c r="G14" s="204"/>
      <c r="H14" s="204"/>
      <c r="I14" s="204"/>
      <c r="J14" s="204"/>
      <c r="K14" s="200"/>
    </row>
    <row r="15" spans="2:11" customFormat="1" ht="15" customHeight="1">
      <c r="B15" s="203"/>
      <c r="C15" s="204"/>
      <c r="D15" s="323" t="s">
        <v>657</v>
      </c>
      <c r="E15" s="323"/>
      <c r="F15" s="323"/>
      <c r="G15" s="323"/>
      <c r="H15" s="323"/>
      <c r="I15" s="323"/>
      <c r="J15" s="323"/>
      <c r="K15" s="200"/>
    </row>
    <row r="16" spans="2:11" customFormat="1" ht="15" customHeight="1">
      <c r="B16" s="203"/>
      <c r="C16" s="204"/>
      <c r="D16" s="323" t="s">
        <v>658</v>
      </c>
      <c r="E16" s="323"/>
      <c r="F16" s="323"/>
      <c r="G16" s="323"/>
      <c r="H16" s="323"/>
      <c r="I16" s="323"/>
      <c r="J16" s="323"/>
      <c r="K16" s="200"/>
    </row>
    <row r="17" spans="2:11" customFormat="1" ht="15" customHeight="1">
      <c r="B17" s="203"/>
      <c r="C17" s="204"/>
      <c r="D17" s="323" t="s">
        <v>659</v>
      </c>
      <c r="E17" s="323"/>
      <c r="F17" s="323"/>
      <c r="G17" s="323"/>
      <c r="H17" s="323"/>
      <c r="I17" s="323"/>
      <c r="J17" s="323"/>
      <c r="K17" s="200"/>
    </row>
    <row r="18" spans="2:11" customFormat="1" ht="15" customHeight="1">
      <c r="B18" s="203"/>
      <c r="C18" s="204"/>
      <c r="D18" s="204"/>
      <c r="E18" s="206" t="s">
        <v>77</v>
      </c>
      <c r="F18" s="323" t="s">
        <v>660</v>
      </c>
      <c r="G18" s="323"/>
      <c r="H18" s="323"/>
      <c r="I18" s="323"/>
      <c r="J18" s="323"/>
      <c r="K18" s="200"/>
    </row>
    <row r="19" spans="2:11" customFormat="1" ht="15" customHeight="1">
      <c r="B19" s="203"/>
      <c r="C19" s="204"/>
      <c r="D19" s="204"/>
      <c r="E19" s="206" t="s">
        <v>661</v>
      </c>
      <c r="F19" s="323" t="s">
        <v>662</v>
      </c>
      <c r="G19" s="323"/>
      <c r="H19" s="323"/>
      <c r="I19" s="323"/>
      <c r="J19" s="323"/>
      <c r="K19" s="200"/>
    </row>
    <row r="20" spans="2:11" customFormat="1" ht="15" customHeight="1">
      <c r="B20" s="203"/>
      <c r="C20" s="204"/>
      <c r="D20" s="204"/>
      <c r="E20" s="206" t="s">
        <v>663</v>
      </c>
      <c r="F20" s="323" t="s">
        <v>664</v>
      </c>
      <c r="G20" s="323"/>
      <c r="H20" s="323"/>
      <c r="I20" s="323"/>
      <c r="J20" s="323"/>
      <c r="K20" s="200"/>
    </row>
    <row r="21" spans="2:11" customFormat="1" ht="15" customHeight="1">
      <c r="B21" s="203"/>
      <c r="C21" s="204"/>
      <c r="D21" s="204"/>
      <c r="E21" s="206" t="s">
        <v>665</v>
      </c>
      <c r="F21" s="323" t="s">
        <v>666</v>
      </c>
      <c r="G21" s="323"/>
      <c r="H21" s="323"/>
      <c r="I21" s="323"/>
      <c r="J21" s="323"/>
      <c r="K21" s="200"/>
    </row>
    <row r="22" spans="2:11" customFormat="1" ht="15" customHeight="1">
      <c r="B22" s="203"/>
      <c r="C22" s="204"/>
      <c r="D22" s="204"/>
      <c r="E22" s="206" t="s">
        <v>667</v>
      </c>
      <c r="F22" s="323" t="s">
        <v>668</v>
      </c>
      <c r="G22" s="323"/>
      <c r="H22" s="323"/>
      <c r="I22" s="323"/>
      <c r="J22" s="323"/>
      <c r="K22" s="200"/>
    </row>
    <row r="23" spans="2:11" customFormat="1" ht="15" customHeight="1">
      <c r="B23" s="203"/>
      <c r="C23" s="204"/>
      <c r="D23" s="204"/>
      <c r="E23" s="206" t="s">
        <v>669</v>
      </c>
      <c r="F23" s="323" t="s">
        <v>670</v>
      </c>
      <c r="G23" s="323"/>
      <c r="H23" s="323"/>
      <c r="I23" s="323"/>
      <c r="J23" s="323"/>
      <c r="K23" s="200"/>
    </row>
    <row r="24" spans="2:11" customFormat="1" ht="12.75" customHeight="1">
      <c r="B24" s="203"/>
      <c r="C24" s="204"/>
      <c r="D24" s="204"/>
      <c r="E24" s="204"/>
      <c r="F24" s="204"/>
      <c r="G24" s="204"/>
      <c r="H24" s="204"/>
      <c r="I24" s="204"/>
      <c r="J24" s="204"/>
      <c r="K24" s="200"/>
    </row>
    <row r="25" spans="2:11" customFormat="1" ht="15" customHeight="1">
      <c r="B25" s="203"/>
      <c r="C25" s="323" t="s">
        <v>671</v>
      </c>
      <c r="D25" s="323"/>
      <c r="E25" s="323"/>
      <c r="F25" s="323"/>
      <c r="G25" s="323"/>
      <c r="H25" s="323"/>
      <c r="I25" s="323"/>
      <c r="J25" s="323"/>
      <c r="K25" s="200"/>
    </row>
    <row r="26" spans="2:11" customFormat="1" ht="15" customHeight="1">
      <c r="B26" s="203"/>
      <c r="C26" s="323" t="s">
        <v>672</v>
      </c>
      <c r="D26" s="323"/>
      <c r="E26" s="323"/>
      <c r="F26" s="323"/>
      <c r="G26" s="323"/>
      <c r="H26" s="323"/>
      <c r="I26" s="323"/>
      <c r="J26" s="323"/>
      <c r="K26" s="200"/>
    </row>
    <row r="27" spans="2:11" customFormat="1" ht="15" customHeight="1">
      <c r="B27" s="203"/>
      <c r="C27" s="202"/>
      <c r="D27" s="323" t="s">
        <v>673</v>
      </c>
      <c r="E27" s="323"/>
      <c r="F27" s="323"/>
      <c r="G27" s="323"/>
      <c r="H27" s="323"/>
      <c r="I27" s="323"/>
      <c r="J27" s="323"/>
      <c r="K27" s="200"/>
    </row>
    <row r="28" spans="2:11" customFormat="1" ht="15" customHeight="1">
      <c r="B28" s="203"/>
      <c r="C28" s="204"/>
      <c r="D28" s="323" t="s">
        <v>674</v>
      </c>
      <c r="E28" s="323"/>
      <c r="F28" s="323"/>
      <c r="G28" s="323"/>
      <c r="H28" s="323"/>
      <c r="I28" s="323"/>
      <c r="J28" s="323"/>
      <c r="K28" s="200"/>
    </row>
    <row r="29" spans="2:11" customFormat="1" ht="12.75" customHeight="1">
      <c r="B29" s="203"/>
      <c r="C29" s="204"/>
      <c r="D29" s="204"/>
      <c r="E29" s="204"/>
      <c r="F29" s="204"/>
      <c r="G29" s="204"/>
      <c r="H29" s="204"/>
      <c r="I29" s="204"/>
      <c r="J29" s="204"/>
      <c r="K29" s="200"/>
    </row>
    <row r="30" spans="2:11" customFormat="1" ht="15" customHeight="1">
      <c r="B30" s="203"/>
      <c r="C30" s="204"/>
      <c r="D30" s="323" t="s">
        <v>675</v>
      </c>
      <c r="E30" s="323"/>
      <c r="F30" s="323"/>
      <c r="G30" s="323"/>
      <c r="H30" s="323"/>
      <c r="I30" s="323"/>
      <c r="J30" s="323"/>
      <c r="K30" s="200"/>
    </row>
    <row r="31" spans="2:11" customFormat="1" ht="15" customHeight="1">
      <c r="B31" s="203"/>
      <c r="C31" s="204"/>
      <c r="D31" s="323" t="s">
        <v>676</v>
      </c>
      <c r="E31" s="323"/>
      <c r="F31" s="323"/>
      <c r="G31" s="323"/>
      <c r="H31" s="323"/>
      <c r="I31" s="323"/>
      <c r="J31" s="323"/>
      <c r="K31" s="200"/>
    </row>
    <row r="32" spans="2:11" customFormat="1" ht="12.75" customHeight="1">
      <c r="B32" s="203"/>
      <c r="C32" s="204"/>
      <c r="D32" s="204"/>
      <c r="E32" s="204"/>
      <c r="F32" s="204"/>
      <c r="G32" s="204"/>
      <c r="H32" s="204"/>
      <c r="I32" s="204"/>
      <c r="J32" s="204"/>
      <c r="K32" s="200"/>
    </row>
    <row r="33" spans="2:11" customFormat="1" ht="15" customHeight="1">
      <c r="B33" s="203"/>
      <c r="C33" s="204"/>
      <c r="D33" s="323" t="s">
        <v>677</v>
      </c>
      <c r="E33" s="323"/>
      <c r="F33" s="323"/>
      <c r="G33" s="323"/>
      <c r="H33" s="323"/>
      <c r="I33" s="323"/>
      <c r="J33" s="323"/>
      <c r="K33" s="200"/>
    </row>
    <row r="34" spans="2:11" customFormat="1" ht="15" customHeight="1">
      <c r="B34" s="203"/>
      <c r="C34" s="204"/>
      <c r="D34" s="323" t="s">
        <v>678</v>
      </c>
      <c r="E34" s="323"/>
      <c r="F34" s="323"/>
      <c r="G34" s="323"/>
      <c r="H34" s="323"/>
      <c r="I34" s="323"/>
      <c r="J34" s="323"/>
      <c r="K34" s="200"/>
    </row>
    <row r="35" spans="2:11" customFormat="1" ht="15" customHeight="1">
      <c r="B35" s="203"/>
      <c r="C35" s="204"/>
      <c r="D35" s="323" t="s">
        <v>679</v>
      </c>
      <c r="E35" s="323"/>
      <c r="F35" s="323"/>
      <c r="G35" s="323"/>
      <c r="H35" s="323"/>
      <c r="I35" s="323"/>
      <c r="J35" s="323"/>
      <c r="K35" s="200"/>
    </row>
    <row r="36" spans="2:11" customFormat="1" ht="15" customHeight="1">
      <c r="B36" s="203"/>
      <c r="C36" s="204"/>
      <c r="D36" s="202"/>
      <c r="E36" s="205" t="s">
        <v>117</v>
      </c>
      <c r="F36" s="202"/>
      <c r="G36" s="323" t="s">
        <v>680</v>
      </c>
      <c r="H36" s="323"/>
      <c r="I36" s="323"/>
      <c r="J36" s="323"/>
      <c r="K36" s="200"/>
    </row>
    <row r="37" spans="2:11" customFormat="1" ht="30.75" customHeight="1">
      <c r="B37" s="203"/>
      <c r="C37" s="204"/>
      <c r="D37" s="202"/>
      <c r="E37" s="205" t="s">
        <v>681</v>
      </c>
      <c r="F37" s="202"/>
      <c r="G37" s="323" t="s">
        <v>682</v>
      </c>
      <c r="H37" s="323"/>
      <c r="I37" s="323"/>
      <c r="J37" s="323"/>
      <c r="K37" s="200"/>
    </row>
    <row r="38" spans="2:11" customFormat="1" ht="15" customHeight="1">
      <c r="B38" s="203"/>
      <c r="C38" s="204"/>
      <c r="D38" s="202"/>
      <c r="E38" s="205" t="s">
        <v>54</v>
      </c>
      <c r="F38" s="202"/>
      <c r="G38" s="323" t="s">
        <v>683</v>
      </c>
      <c r="H38" s="323"/>
      <c r="I38" s="323"/>
      <c r="J38" s="323"/>
      <c r="K38" s="200"/>
    </row>
    <row r="39" spans="2:11" customFormat="1" ht="15" customHeight="1">
      <c r="B39" s="203"/>
      <c r="C39" s="204"/>
      <c r="D39" s="202"/>
      <c r="E39" s="205" t="s">
        <v>55</v>
      </c>
      <c r="F39" s="202"/>
      <c r="G39" s="323" t="s">
        <v>684</v>
      </c>
      <c r="H39" s="323"/>
      <c r="I39" s="323"/>
      <c r="J39" s="323"/>
      <c r="K39" s="200"/>
    </row>
    <row r="40" spans="2:11" customFormat="1" ht="15" customHeight="1">
      <c r="B40" s="203"/>
      <c r="C40" s="204"/>
      <c r="D40" s="202"/>
      <c r="E40" s="205" t="s">
        <v>118</v>
      </c>
      <c r="F40" s="202"/>
      <c r="G40" s="323" t="s">
        <v>685</v>
      </c>
      <c r="H40" s="323"/>
      <c r="I40" s="323"/>
      <c r="J40" s="323"/>
      <c r="K40" s="200"/>
    </row>
    <row r="41" spans="2:11" customFormat="1" ht="15" customHeight="1">
      <c r="B41" s="203"/>
      <c r="C41" s="204"/>
      <c r="D41" s="202"/>
      <c r="E41" s="205" t="s">
        <v>119</v>
      </c>
      <c r="F41" s="202"/>
      <c r="G41" s="323" t="s">
        <v>686</v>
      </c>
      <c r="H41" s="323"/>
      <c r="I41" s="323"/>
      <c r="J41" s="323"/>
      <c r="K41" s="200"/>
    </row>
    <row r="42" spans="2:11" customFormat="1" ht="15" customHeight="1">
      <c r="B42" s="203"/>
      <c r="C42" s="204"/>
      <c r="D42" s="202"/>
      <c r="E42" s="205" t="s">
        <v>687</v>
      </c>
      <c r="F42" s="202"/>
      <c r="G42" s="323" t="s">
        <v>688</v>
      </c>
      <c r="H42" s="323"/>
      <c r="I42" s="323"/>
      <c r="J42" s="323"/>
      <c r="K42" s="200"/>
    </row>
    <row r="43" spans="2:11" customFormat="1" ht="15" customHeight="1">
      <c r="B43" s="203"/>
      <c r="C43" s="204"/>
      <c r="D43" s="202"/>
      <c r="E43" s="205"/>
      <c r="F43" s="202"/>
      <c r="G43" s="323" t="s">
        <v>689</v>
      </c>
      <c r="H43" s="323"/>
      <c r="I43" s="323"/>
      <c r="J43" s="323"/>
      <c r="K43" s="200"/>
    </row>
    <row r="44" spans="2:11" customFormat="1" ht="15" customHeight="1">
      <c r="B44" s="203"/>
      <c r="C44" s="204"/>
      <c r="D44" s="202"/>
      <c r="E44" s="205" t="s">
        <v>690</v>
      </c>
      <c r="F44" s="202"/>
      <c r="G44" s="323" t="s">
        <v>691</v>
      </c>
      <c r="H44" s="323"/>
      <c r="I44" s="323"/>
      <c r="J44" s="323"/>
      <c r="K44" s="200"/>
    </row>
    <row r="45" spans="2:11" customFormat="1" ht="15" customHeight="1">
      <c r="B45" s="203"/>
      <c r="C45" s="204"/>
      <c r="D45" s="202"/>
      <c r="E45" s="205" t="s">
        <v>121</v>
      </c>
      <c r="F45" s="202"/>
      <c r="G45" s="323" t="s">
        <v>692</v>
      </c>
      <c r="H45" s="323"/>
      <c r="I45" s="323"/>
      <c r="J45" s="323"/>
      <c r="K45" s="200"/>
    </row>
    <row r="46" spans="2:11" customFormat="1" ht="12.75" customHeight="1">
      <c r="B46" s="203"/>
      <c r="C46" s="204"/>
      <c r="D46" s="202"/>
      <c r="E46" s="202"/>
      <c r="F46" s="202"/>
      <c r="G46" s="202"/>
      <c r="H46" s="202"/>
      <c r="I46" s="202"/>
      <c r="J46" s="202"/>
      <c r="K46" s="200"/>
    </row>
    <row r="47" spans="2:11" customFormat="1" ht="15" customHeight="1">
      <c r="B47" s="203"/>
      <c r="C47" s="204"/>
      <c r="D47" s="323" t="s">
        <v>693</v>
      </c>
      <c r="E47" s="323"/>
      <c r="F47" s="323"/>
      <c r="G47" s="323"/>
      <c r="H47" s="323"/>
      <c r="I47" s="323"/>
      <c r="J47" s="323"/>
      <c r="K47" s="200"/>
    </row>
    <row r="48" spans="2:11" customFormat="1" ht="15" customHeight="1">
      <c r="B48" s="203"/>
      <c r="C48" s="204"/>
      <c r="D48" s="204"/>
      <c r="E48" s="323" t="s">
        <v>694</v>
      </c>
      <c r="F48" s="323"/>
      <c r="G48" s="323"/>
      <c r="H48" s="323"/>
      <c r="I48" s="323"/>
      <c r="J48" s="323"/>
      <c r="K48" s="200"/>
    </row>
    <row r="49" spans="2:11" customFormat="1" ht="15" customHeight="1">
      <c r="B49" s="203"/>
      <c r="C49" s="204"/>
      <c r="D49" s="204"/>
      <c r="E49" s="323" t="s">
        <v>695</v>
      </c>
      <c r="F49" s="323"/>
      <c r="G49" s="323"/>
      <c r="H49" s="323"/>
      <c r="I49" s="323"/>
      <c r="J49" s="323"/>
      <c r="K49" s="200"/>
    </row>
    <row r="50" spans="2:11" customFormat="1" ht="15" customHeight="1">
      <c r="B50" s="203"/>
      <c r="C50" s="204"/>
      <c r="D50" s="204"/>
      <c r="E50" s="323" t="s">
        <v>696</v>
      </c>
      <c r="F50" s="323"/>
      <c r="G50" s="323"/>
      <c r="H50" s="323"/>
      <c r="I50" s="323"/>
      <c r="J50" s="323"/>
      <c r="K50" s="200"/>
    </row>
    <row r="51" spans="2:11" customFormat="1" ht="15" customHeight="1">
      <c r="B51" s="203"/>
      <c r="C51" s="204"/>
      <c r="D51" s="323" t="s">
        <v>697</v>
      </c>
      <c r="E51" s="323"/>
      <c r="F51" s="323"/>
      <c r="G51" s="323"/>
      <c r="H51" s="323"/>
      <c r="I51" s="323"/>
      <c r="J51" s="323"/>
      <c r="K51" s="200"/>
    </row>
    <row r="52" spans="2:11" customFormat="1" ht="25.5" customHeight="1">
      <c r="B52" s="199"/>
      <c r="C52" s="324" t="s">
        <v>698</v>
      </c>
      <c r="D52" s="324"/>
      <c r="E52" s="324"/>
      <c r="F52" s="324"/>
      <c r="G52" s="324"/>
      <c r="H52" s="324"/>
      <c r="I52" s="324"/>
      <c r="J52" s="324"/>
      <c r="K52" s="200"/>
    </row>
    <row r="53" spans="2:11" customFormat="1" ht="5.25" customHeight="1">
      <c r="B53" s="199"/>
      <c r="C53" s="201"/>
      <c r="D53" s="201"/>
      <c r="E53" s="201"/>
      <c r="F53" s="201"/>
      <c r="G53" s="201"/>
      <c r="H53" s="201"/>
      <c r="I53" s="201"/>
      <c r="J53" s="201"/>
      <c r="K53" s="200"/>
    </row>
    <row r="54" spans="2:11" customFormat="1" ht="15" customHeight="1">
      <c r="B54" s="199"/>
      <c r="C54" s="323" t="s">
        <v>699</v>
      </c>
      <c r="D54" s="323"/>
      <c r="E54" s="323"/>
      <c r="F54" s="323"/>
      <c r="G54" s="323"/>
      <c r="H54" s="323"/>
      <c r="I54" s="323"/>
      <c r="J54" s="323"/>
      <c r="K54" s="200"/>
    </row>
    <row r="55" spans="2:11" customFormat="1" ht="15" customHeight="1">
      <c r="B55" s="199"/>
      <c r="C55" s="323" t="s">
        <v>700</v>
      </c>
      <c r="D55" s="323"/>
      <c r="E55" s="323"/>
      <c r="F55" s="323"/>
      <c r="G55" s="323"/>
      <c r="H55" s="323"/>
      <c r="I55" s="323"/>
      <c r="J55" s="323"/>
      <c r="K55" s="200"/>
    </row>
    <row r="56" spans="2:11" customFormat="1" ht="12.75" customHeight="1">
      <c r="B56" s="199"/>
      <c r="C56" s="202"/>
      <c r="D56" s="202"/>
      <c r="E56" s="202"/>
      <c r="F56" s="202"/>
      <c r="G56" s="202"/>
      <c r="H56" s="202"/>
      <c r="I56" s="202"/>
      <c r="J56" s="202"/>
      <c r="K56" s="200"/>
    </row>
    <row r="57" spans="2:11" customFormat="1" ht="15" customHeight="1">
      <c r="B57" s="199"/>
      <c r="C57" s="323" t="s">
        <v>701</v>
      </c>
      <c r="D57" s="323"/>
      <c r="E57" s="323"/>
      <c r="F57" s="323"/>
      <c r="G57" s="323"/>
      <c r="H57" s="323"/>
      <c r="I57" s="323"/>
      <c r="J57" s="323"/>
      <c r="K57" s="200"/>
    </row>
    <row r="58" spans="2:11" customFormat="1" ht="15" customHeight="1">
      <c r="B58" s="199"/>
      <c r="C58" s="204"/>
      <c r="D58" s="323" t="s">
        <v>702</v>
      </c>
      <c r="E58" s="323"/>
      <c r="F58" s="323"/>
      <c r="G58" s="323"/>
      <c r="H58" s="323"/>
      <c r="I58" s="323"/>
      <c r="J58" s="323"/>
      <c r="K58" s="200"/>
    </row>
    <row r="59" spans="2:11" customFormat="1" ht="15" customHeight="1">
      <c r="B59" s="199"/>
      <c r="C59" s="204"/>
      <c r="D59" s="323" t="s">
        <v>703</v>
      </c>
      <c r="E59" s="323"/>
      <c r="F59" s="323"/>
      <c r="G59" s="323"/>
      <c r="H59" s="323"/>
      <c r="I59" s="323"/>
      <c r="J59" s="323"/>
      <c r="K59" s="200"/>
    </row>
    <row r="60" spans="2:11" customFormat="1" ht="15" customHeight="1">
      <c r="B60" s="199"/>
      <c r="C60" s="204"/>
      <c r="D60" s="323" t="s">
        <v>704</v>
      </c>
      <c r="E60" s="323"/>
      <c r="F60" s="323"/>
      <c r="G60" s="323"/>
      <c r="H60" s="323"/>
      <c r="I60" s="323"/>
      <c r="J60" s="323"/>
      <c r="K60" s="200"/>
    </row>
    <row r="61" spans="2:11" customFormat="1" ht="15" customHeight="1">
      <c r="B61" s="199"/>
      <c r="C61" s="204"/>
      <c r="D61" s="323" t="s">
        <v>705</v>
      </c>
      <c r="E61" s="323"/>
      <c r="F61" s="323"/>
      <c r="G61" s="323"/>
      <c r="H61" s="323"/>
      <c r="I61" s="323"/>
      <c r="J61" s="323"/>
      <c r="K61" s="200"/>
    </row>
    <row r="62" spans="2:11" customFormat="1" ht="15" customHeight="1">
      <c r="B62" s="199"/>
      <c r="C62" s="204"/>
      <c r="D62" s="322" t="s">
        <v>706</v>
      </c>
      <c r="E62" s="322"/>
      <c r="F62" s="322"/>
      <c r="G62" s="322"/>
      <c r="H62" s="322"/>
      <c r="I62" s="322"/>
      <c r="J62" s="322"/>
      <c r="K62" s="200"/>
    </row>
    <row r="63" spans="2:11" customFormat="1" ht="15" customHeight="1">
      <c r="B63" s="199"/>
      <c r="C63" s="204"/>
      <c r="D63" s="323" t="s">
        <v>707</v>
      </c>
      <c r="E63" s="323"/>
      <c r="F63" s="323"/>
      <c r="G63" s="323"/>
      <c r="H63" s="323"/>
      <c r="I63" s="323"/>
      <c r="J63" s="323"/>
      <c r="K63" s="200"/>
    </row>
    <row r="64" spans="2:11" customFormat="1" ht="12.75" customHeight="1">
      <c r="B64" s="199"/>
      <c r="C64" s="204"/>
      <c r="D64" s="204"/>
      <c r="E64" s="207"/>
      <c r="F64" s="204"/>
      <c r="G64" s="204"/>
      <c r="H64" s="204"/>
      <c r="I64" s="204"/>
      <c r="J64" s="204"/>
      <c r="K64" s="200"/>
    </row>
    <row r="65" spans="2:11" customFormat="1" ht="15" customHeight="1">
      <c r="B65" s="199"/>
      <c r="C65" s="204"/>
      <c r="D65" s="323" t="s">
        <v>708</v>
      </c>
      <c r="E65" s="323"/>
      <c r="F65" s="323"/>
      <c r="G65" s="323"/>
      <c r="H65" s="323"/>
      <c r="I65" s="323"/>
      <c r="J65" s="323"/>
      <c r="K65" s="200"/>
    </row>
    <row r="66" spans="2:11" customFormat="1" ht="15" customHeight="1">
      <c r="B66" s="199"/>
      <c r="C66" s="204"/>
      <c r="D66" s="322" t="s">
        <v>709</v>
      </c>
      <c r="E66" s="322"/>
      <c r="F66" s="322"/>
      <c r="G66" s="322"/>
      <c r="H66" s="322"/>
      <c r="I66" s="322"/>
      <c r="J66" s="322"/>
      <c r="K66" s="200"/>
    </row>
    <row r="67" spans="2:11" customFormat="1" ht="15" customHeight="1">
      <c r="B67" s="199"/>
      <c r="C67" s="204"/>
      <c r="D67" s="323" t="s">
        <v>710</v>
      </c>
      <c r="E67" s="323"/>
      <c r="F67" s="323"/>
      <c r="G67" s="323"/>
      <c r="H67" s="323"/>
      <c r="I67" s="323"/>
      <c r="J67" s="323"/>
      <c r="K67" s="200"/>
    </row>
    <row r="68" spans="2:11" customFormat="1" ht="15" customHeight="1">
      <c r="B68" s="199"/>
      <c r="C68" s="204"/>
      <c r="D68" s="323" t="s">
        <v>711</v>
      </c>
      <c r="E68" s="323"/>
      <c r="F68" s="323"/>
      <c r="G68" s="323"/>
      <c r="H68" s="323"/>
      <c r="I68" s="323"/>
      <c r="J68" s="323"/>
      <c r="K68" s="200"/>
    </row>
    <row r="69" spans="2:11" customFormat="1" ht="15" customHeight="1">
      <c r="B69" s="199"/>
      <c r="C69" s="204"/>
      <c r="D69" s="323" t="s">
        <v>712</v>
      </c>
      <c r="E69" s="323"/>
      <c r="F69" s="323"/>
      <c r="G69" s="323"/>
      <c r="H69" s="323"/>
      <c r="I69" s="323"/>
      <c r="J69" s="323"/>
      <c r="K69" s="200"/>
    </row>
    <row r="70" spans="2:11" customFormat="1" ht="15" customHeight="1">
      <c r="B70" s="199"/>
      <c r="C70" s="204"/>
      <c r="D70" s="323" t="s">
        <v>713</v>
      </c>
      <c r="E70" s="323"/>
      <c r="F70" s="323"/>
      <c r="G70" s="323"/>
      <c r="H70" s="323"/>
      <c r="I70" s="323"/>
      <c r="J70" s="323"/>
      <c r="K70" s="200"/>
    </row>
    <row r="71" spans="2:11" customFormat="1" ht="12.75" customHeight="1">
      <c r="B71" s="208"/>
      <c r="C71" s="209"/>
      <c r="D71" s="209"/>
      <c r="E71" s="209"/>
      <c r="F71" s="209"/>
      <c r="G71" s="209"/>
      <c r="H71" s="209"/>
      <c r="I71" s="209"/>
      <c r="J71" s="209"/>
      <c r="K71" s="210"/>
    </row>
    <row r="72" spans="2:11" customFormat="1" ht="18.75" customHeight="1">
      <c r="B72" s="211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customFormat="1" ht="18.75" customHeight="1">
      <c r="B73" s="212"/>
      <c r="C73" s="212"/>
      <c r="D73" s="212"/>
      <c r="E73" s="212"/>
      <c r="F73" s="212"/>
      <c r="G73" s="212"/>
      <c r="H73" s="212"/>
      <c r="I73" s="212"/>
      <c r="J73" s="212"/>
      <c r="K73" s="212"/>
    </row>
    <row r="74" spans="2:11" customFormat="1" ht="7.5" customHeight="1">
      <c r="B74" s="213"/>
      <c r="C74" s="214"/>
      <c r="D74" s="214"/>
      <c r="E74" s="214"/>
      <c r="F74" s="214"/>
      <c r="G74" s="214"/>
      <c r="H74" s="214"/>
      <c r="I74" s="214"/>
      <c r="J74" s="214"/>
      <c r="K74" s="215"/>
    </row>
    <row r="75" spans="2:11" customFormat="1" ht="45" customHeight="1">
      <c r="B75" s="216"/>
      <c r="C75" s="321" t="s">
        <v>714</v>
      </c>
      <c r="D75" s="321"/>
      <c r="E75" s="321"/>
      <c r="F75" s="321"/>
      <c r="G75" s="321"/>
      <c r="H75" s="321"/>
      <c r="I75" s="321"/>
      <c r="J75" s="321"/>
      <c r="K75" s="217"/>
    </row>
    <row r="76" spans="2:11" customFormat="1" ht="17.25" customHeight="1">
      <c r="B76" s="216"/>
      <c r="C76" s="218" t="s">
        <v>715</v>
      </c>
      <c r="D76" s="218"/>
      <c r="E76" s="218"/>
      <c r="F76" s="218" t="s">
        <v>716</v>
      </c>
      <c r="G76" s="219"/>
      <c r="H76" s="218" t="s">
        <v>55</v>
      </c>
      <c r="I76" s="218" t="s">
        <v>58</v>
      </c>
      <c r="J76" s="218" t="s">
        <v>717</v>
      </c>
      <c r="K76" s="217"/>
    </row>
    <row r="77" spans="2:11" customFormat="1" ht="17.25" customHeight="1">
      <c r="B77" s="216"/>
      <c r="C77" s="220" t="s">
        <v>718</v>
      </c>
      <c r="D77" s="220"/>
      <c r="E77" s="220"/>
      <c r="F77" s="221" t="s">
        <v>719</v>
      </c>
      <c r="G77" s="222"/>
      <c r="H77" s="220"/>
      <c r="I77" s="220"/>
      <c r="J77" s="220" t="s">
        <v>720</v>
      </c>
      <c r="K77" s="217"/>
    </row>
    <row r="78" spans="2:11" customFormat="1" ht="5.25" customHeight="1">
      <c r="B78" s="216"/>
      <c r="C78" s="223"/>
      <c r="D78" s="223"/>
      <c r="E78" s="223"/>
      <c r="F78" s="223"/>
      <c r="G78" s="224"/>
      <c r="H78" s="223"/>
      <c r="I78" s="223"/>
      <c r="J78" s="223"/>
      <c r="K78" s="217"/>
    </row>
    <row r="79" spans="2:11" customFormat="1" ht="15" customHeight="1">
      <c r="B79" s="216"/>
      <c r="C79" s="205" t="s">
        <v>54</v>
      </c>
      <c r="D79" s="225"/>
      <c r="E79" s="225"/>
      <c r="F79" s="226" t="s">
        <v>721</v>
      </c>
      <c r="G79" s="227"/>
      <c r="H79" s="205" t="s">
        <v>722</v>
      </c>
      <c r="I79" s="205" t="s">
        <v>723</v>
      </c>
      <c r="J79" s="205">
        <v>20</v>
      </c>
      <c r="K79" s="217"/>
    </row>
    <row r="80" spans="2:11" customFormat="1" ht="15" customHeight="1">
      <c r="B80" s="216"/>
      <c r="C80" s="205" t="s">
        <v>724</v>
      </c>
      <c r="D80" s="205"/>
      <c r="E80" s="205"/>
      <c r="F80" s="226" t="s">
        <v>721</v>
      </c>
      <c r="G80" s="227"/>
      <c r="H80" s="205" t="s">
        <v>725</v>
      </c>
      <c r="I80" s="205" t="s">
        <v>723</v>
      </c>
      <c r="J80" s="205">
        <v>120</v>
      </c>
      <c r="K80" s="217"/>
    </row>
    <row r="81" spans="2:11" customFormat="1" ht="15" customHeight="1">
      <c r="B81" s="228"/>
      <c r="C81" s="205" t="s">
        <v>726</v>
      </c>
      <c r="D81" s="205"/>
      <c r="E81" s="205"/>
      <c r="F81" s="226" t="s">
        <v>727</v>
      </c>
      <c r="G81" s="227"/>
      <c r="H81" s="205" t="s">
        <v>728</v>
      </c>
      <c r="I81" s="205" t="s">
        <v>723</v>
      </c>
      <c r="J81" s="205">
        <v>50</v>
      </c>
      <c r="K81" s="217"/>
    </row>
    <row r="82" spans="2:11" customFormat="1" ht="15" customHeight="1">
      <c r="B82" s="228"/>
      <c r="C82" s="205" t="s">
        <v>729</v>
      </c>
      <c r="D82" s="205"/>
      <c r="E82" s="205"/>
      <c r="F82" s="226" t="s">
        <v>721</v>
      </c>
      <c r="G82" s="227"/>
      <c r="H82" s="205" t="s">
        <v>730</v>
      </c>
      <c r="I82" s="205" t="s">
        <v>731</v>
      </c>
      <c r="J82" s="205"/>
      <c r="K82" s="217"/>
    </row>
    <row r="83" spans="2:11" customFormat="1" ht="15" customHeight="1">
      <c r="B83" s="228"/>
      <c r="C83" s="205" t="s">
        <v>732</v>
      </c>
      <c r="D83" s="205"/>
      <c r="E83" s="205"/>
      <c r="F83" s="226" t="s">
        <v>727</v>
      </c>
      <c r="G83" s="205"/>
      <c r="H83" s="205" t="s">
        <v>733</v>
      </c>
      <c r="I83" s="205" t="s">
        <v>723</v>
      </c>
      <c r="J83" s="205">
        <v>15</v>
      </c>
      <c r="K83" s="217"/>
    </row>
    <row r="84" spans="2:11" customFormat="1" ht="15" customHeight="1">
      <c r="B84" s="228"/>
      <c r="C84" s="205" t="s">
        <v>734</v>
      </c>
      <c r="D84" s="205"/>
      <c r="E84" s="205"/>
      <c r="F84" s="226" t="s">
        <v>727</v>
      </c>
      <c r="G84" s="205"/>
      <c r="H84" s="205" t="s">
        <v>735</v>
      </c>
      <c r="I84" s="205" t="s">
        <v>723</v>
      </c>
      <c r="J84" s="205">
        <v>15</v>
      </c>
      <c r="K84" s="217"/>
    </row>
    <row r="85" spans="2:11" customFormat="1" ht="15" customHeight="1">
      <c r="B85" s="228"/>
      <c r="C85" s="205" t="s">
        <v>736</v>
      </c>
      <c r="D85" s="205"/>
      <c r="E85" s="205"/>
      <c r="F85" s="226" t="s">
        <v>727</v>
      </c>
      <c r="G85" s="205"/>
      <c r="H85" s="205" t="s">
        <v>737</v>
      </c>
      <c r="I85" s="205" t="s">
        <v>723</v>
      </c>
      <c r="J85" s="205">
        <v>20</v>
      </c>
      <c r="K85" s="217"/>
    </row>
    <row r="86" spans="2:11" customFormat="1" ht="15" customHeight="1">
      <c r="B86" s="228"/>
      <c r="C86" s="205" t="s">
        <v>738</v>
      </c>
      <c r="D86" s="205"/>
      <c r="E86" s="205"/>
      <c r="F86" s="226" t="s">
        <v>727</v>
      </c>
      <c r="G86" s="205"/>
      <c r="H86" s="205" t="s">
        <v>739</v>
      </c>
      <c r="I86" s="205" t="s">
        <v>723</v>
      </c>
      <c r="J86" s="205">
        <v>20</v>
      </c>
      <c r="K86" s="217"/>
    </row>
    <row r="87" spans="2:11" customFormat="1" ht="15" customHeight="1">
      <c r="B87" s="228"/>
      <c r="C87" s="205" t="s">
        <v>740</v>
      </c>
      <c r="D87" s="205"/>
      <c r="E87" s="205"/>
      <c r="F87" s="226" t="s">
        <v>727</v>
      </c>
      <c r="G87" s="227"/>
      <c r="H87" s="205" t="s">
        <v>741</v>
      </c>
      <c r="I87" s="205" t="s">
        <v>723</v>
      </c>
      <c r="J87" s="205">
        <v>50</v>
      </c>
      <c r="K87" s="217"/>
    </row>
    <row r="88" spans="2:11" customFormat="1" ht="15" customHeight="1">
      <c r="B88" s="228"/>
      <c r="C88" s="205" t="s">
        <v>742</v>
      </c>
      <c r="D88" s="205"/>
      <c r="E88" s="205"/>
      <c r="F88" s="226" t="s">
        <v>727</v>
      </c>
      <c r="G88" s="227"/>
      <c r="H88" s="205" t="s">
        <v>743</v>
      </c>
      <c r="I88" s="205" t="s">
        <v>723</v>
      </c>
      <c r="J88" s="205">
        <v>20</v>
      </c>
      <c r="K88" s="217"/>
    </row>
    <row r="89" spans="2:11" customFormat="1" ht="15" customHeight="1">
      <c r="B89" s="228"/>
      <c r="C89" s="205" t="s">
        <v>744</v>
      </c>
      <c r="D89" s="205"/>
      <c r="E89" s="205"/>
      <c r="F89" s="226" t="s">
        <v>727</v>
      </c>
      <c r="G89" s="227"/>
      <c r="H89" s="205" t="s">
        <v>745</v>
      </c>
      <c r="I89" s="205" t="s">
        <v>723</v>
      </c>
      <c r="J89" s="205">
        <v>20</v>
      </c>
      <c r="K89" s="217"/>
    </row>
    <row r="90" spans="2:11" customFormat="1" ht="15" customHeight="1">
      <c r="B90" s="228"/>
      <c r="C90" s="205" t="s">
        <v>746</v>
      </c>
      <c r="D90" s="205"/>
      <c r="E90" s="205"/>
      <c r="F90" s="226" t="s">
        <v>727</v>
      </c>
      <c r="G90" s="227"/>
      <c r="H90" s="205" t="s">
        <v>747</v>
      </c>
      <c r="I90" s="205" t="s">
        <v>723</v>
      </c>
      <c r="J90" s="205">
        <v>50</v>
      </c>
      <c r="K90" s="217"/>
    </row>
    <row r="91" spans="2:11" customFormat="1" ht="15" customHeight="1">
      <c r="B91" s="228"/>
      <c r="C91" s="205" t="s">
        <v>748</v>
      </c>
      <c r="D91" s="205"/>
      <c r="E91" s="205"/>
      <c r="F91" s="226" t="s">
        <v>727</v>
      </c>
      <c r="G91" s="227"/>
      <c r="H91" s="205" t="s">
        <v>748</v>
      </c>
      <c r="I91" s="205" t="s">
        <v>723</v>
      </c>
      <c r="J91" s="205">
        <v>50</v>
      </c>
      <c r="K91" s="217"/>
    </row>
    <row r="92" spans="2:11" customFormat="1" ht="15" customHeight="1">
      <c r="B92" s="228"/>
      <c r="C92" s="205" t="s">
        <v>749</v>
      </c>
      <c r="D92" s="205"/>
      <c r="E92" s="205"/>
      <c r="F92" s="226" t="s">
        <v>727</v>
      </c>
      <c r="G92" s="227"/>
      <c r="H92" s="205" t="s">
        <v>750</v>
      </c>
      <c r="I92" s="205" t="s">
        <v>723</v>
      </c>
      <c r="J92" s="205">
        <v>255</v>
      </c>
      <c r="K92" s="217"/>
    </row>
    <row r="93" spans="2:11" customFormat="1" ht="15" customHeight="1">
      <c r="B93" s="228"/>
      <c r="C93" s="205" t="s">
        <v>751</v>
      </c>
      <c r="D93" s="205"/>
      <c r="E93" s="205"/>
      <c r="F93" s="226" t="s">
        <v>721</v>
      </c>
      <c r="G93" s="227"/>
      <c r="H93" s="205" t="s">
        <v>752</v>
      </c>
      <c r="I93" s="205" t="s">
        <v>753</v>
      </c>
      <c r="J93" s="205"/>
      <c r="K93" s="217"/>
    </row>
    <row r="94" spans="2:11" customFormat="1" ht="15" customHeight="1">
      <c r="B94" s="228"/>
      <c r="C94" s="205" t="s">
        <v>754</v>
      </c>
      <c r="D94" s="205"/>
      <c r="E94" s="205"/>
      <c r="F94" s="226" t="s">
        <v>721</v>
      </c>
      <c r="G94" s="227"/>
      <c r="H94" s="205" t="s">
        <v>755</v>
      </c>
      <c r="I94" s="205" t="s">
        <v>756</v>
      </c>
      <c r="J94" s="205"/>
      <c r="K94" s="217"/>
    </row>
    <row r="95" spans="2:11" customFormat="1" ht="15" customHeight="1">
      <c r="B95" s="228"/>
      <c r="C95" s="205" t="s">
        <v>757</v>
      </c>
      <c r="D95" s="205"/>
      <c r="E95" s="205"/>
      <c r="F95" s="226" t="s">
        <v>721</v>
      </c>
      <c r="G95" s="227"/>
      <c r="H95" s="205" t="s">
        <v>757</v>
      </c>
      <c r="I95" s="205" t="s">
        <v>756</v>
      </c>
      <c r="J95" s="205"/>
      <c r="K95" s="217"/>
    </row>
    <row r="96" spans="2:11" customFormat="1" ht="15" customHeight="1">
      <c r="B96" s="228"/>
      <c r="C96" s="205" t="s">
        <v>39</v>
      </c>
      <c r="D96" s="205"/>
      <c r="E96" s="205"/>
      <c r="F96" s="226" t="s">
        <v>721</v>
      </c>
      <c r="G96" s="227"/>
      <c r="H96" s="205" t="s">
        <v>758</v>
      </c>
      <c r="I96" s="205" t="s">
        <v>756</v>
      </c>
      <c r="J96" s="205"/>
      <c r="K96" s="217"/>
    </row>
    <row r="97" spans="2:11" customFormat="1" ht="15" customHeight="1">
      <c r="B97" s="228"/>
      <c r="C97" s="205" t="s">
        <v>49</v>
      </c>
      <c r="D97" s="205"/>
      <c r="E97" s="205"/>
      <c r="F97" s="226" t="s">
        <v>721</v>
      </c>
      <c r="G97" s="227"/>
      <c r="H97" s="205" t="s">
        <v>759</v>
      </c>
      <c r="I97" s="205" t="s">
        <v>756</v>
      </c>
      <c r="J97" s="205"/>
      <c r="K97" s="217"/>
    </row>
    <row r="98" spans="2:11" customFormat="1" ht="15" customHeight="1">
      <c r="B98" s="229"/>
      <c r="C98" s="230"/>
      <c r="D98" s="230"/>
      <c r="E98" s="230"/>
      <c r="F98" s="230"/>
      <c r="G98" s="230"/>
      <c r="H98" s="230"/>
      <c r="I98" s="230"/>
      <c r="J98" s="230"/>
      <c r="K98" s="231"/>
    </row>
    <row r="99" spans="2:11" customFormat="1" ht="18.7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2"/>
    </row>
    <row r="100" spans="2:11" customFormat="1" ht="18.75" customHeight="1"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</row>
    <row r="101" spans="2:11" customFormat="1" ht="7.5" customHeight="1">
      <c r="B101" s="213"/>
      <c r="C101" s="214"/>
      <c r="D101" s="214"/>
      <c r="E101" s="214"/>
      <c r="F101" s="214"/>
      <c r="G101" s="214"/>
      <c r="H101" s="214"/>
      <c r="I101" s="214"/>
      <c r="J101" s="214"/>
      <c r="K101" s="215"/>
    </row>
    <row r="102" spans="2:11" customFormat="1" ht="45" customHeight="1">
      <c r="B102" s="216"/>
      <c r="C102" s="321" t="s">
        <v>760</v>
      </c>
      <c r="D102" s="321"/>
      <c r="E102" s="321"/>
      <c r="F102" s="321"/>
      <c r="G102" s="321"/>
      <c r="H102" s="321"/>
      <c r="I102" s="321"/>
      <c r="J102" s="321"/>
      <c r="K102" s="217"/>
    </row>
    <row r="103" spans="2:11" customFormat="1" ht="17.25" customHeight="1">
      <c r="B103" s="216"/>
      <c r="C103" s="218" t="s">
        <v>715</v>
      </c>
      <c r="D103" s="218"/>
      <c r="E103" s="218"/>
      <c r="F103" s="218" t="s">
        <v>716</v>
      </c>
      <c r="G103" s="219"/>
      <c r="H103" s="218" t="s">
        <v>55</v>
      </c>
      <c r="I103" s="218" t="s">
        <v>58</v>
      </c>
      <c r="J103" s="218" t="s">
        <v>717</v>
      </c>
      <c r="K103" s="217"/>
    </row>
    <row r="104" spans="2:11" customFormat="1" ht="17.25" customHeight="1">
      <c r="B104" s="216"/>
      <c r="C104" s="220" t="s">
        <v>718</v>
      </c>
      <c r="D104" s="220"/>
      <c r="E104" s="220"/>
      <c r="F104" s="221" t="s">
        <v>719</v>
      </c>
      <c r="G104" s="222"/>
      <c r="H104" s="220"/>
      <c r="I104" s="220"/>
      <c r="J104" s="220" t="s">
        <v>720</v>
      </c>
      <c r="K104" s="217"/>
    </row>
    <row r="105" spans="2:11" customFormat="1" ht="5.25" customHeight="1">
      <c r="B105" s="216"/>
      <c r="C105" s="218"/>
      <c r="D105" s="218"/>
      <c r="E105" s="218"/>
      <c r="F105" s="218"/>
      <c r="G105" s="234"/>
      <c r="H105" s="218"/>
      <c r="I105" s="218"/>
      <c r="J105" s="218"/>
      <c r="K105" s="217"/>
    </row>
    <row r="106" spans="2:11" customFormat="1" ht="15" customHeight="1">
      <c r="B106" s="216"/>
      <c r="C106" s="205" t="s">
        <v>54</v>
      </c>
      <c r="D106" s="225"/>
      <c r="E106" s="225"/>
      <c r="F106" s="226" t="s">
        <v>721</v>
      </c>
      <c r="G106" s="205"/>
      <c r="H106" s="205" t="s">
        <v>761</v>
      </c>
      <c r="I106" s="205" t="s">
        <v>723</v>
      </c>
      <c r="J106" s="205">
        <v>20</v>
      </c>
      <c r="K106" s="217"/>
    </row>
    <row r="107" spans="2:11" customFormat="1" ht="15" customHeight="1">
      <c r="B107" s="216"/>
      <c r="C107" s="205" t="s">
        <v>724</v>
      </c>
      <c r="D107" s="205"/>
      <c r="E107" s="205"/>
      <c r="F107" s="226" t="s">
        <v>721</v>
      </c>
      <c r="G107" s="205"/>
      <c r="H107" s="205" t="s">
        <v>761</v>
      </c>
      <c r="I107" s="205" t="s">
        <v>723</v>
      </c>
      <c r="J107" s="205">
        <v>120</v>
      </c>
      <c r="K107" s="217"/>
    </row>
    <row r="108" spans="2:11" customFormat="1" ht="15" customHeight="1">
      <c r="B108" s="228"/>
      <c r="C108" s="205" t="s">
        <v>726</v>
      </c>
      <c r="D108" s="205"/>
      <c r="E108" s="205"/>
      <c r="F108" s="226" t="s">
        <v>727</v>
      </c>
      <c r="G108" s="205"/>
      <c r="H108" s="205" t="s">
        <v>761</v>
      </c>
      <c r="I108" s="205" t="s">
        <v>723</v>
      </c>
      <c r="J108" s="205">
        <v>50</v>
      </c>
      <c r="K108" s="217"/>
    </row>
    <row r="109" spans="2:11" customFormat="1" ht="15" customHeight="1">
      <c r="B109" s="228"/>
      <c r="C109" s="205" t="s">
        <v>729</v>
      </c>
      <c r="D109" s="205"/>
      <c r="E109" s="205"/>
      <c r="F109" s="226" t="s">
        <v>721</v>
      </c>
      <c r="G109" s="205"/>
      <c r="H109" s="205" t="s">
        <v>761</v>
      </c>
      <c r="I109" s="205" t="s">
        <v>731</v>
      </c>
      <c r="J109" s="205"/>
      <c r="K109" s="217"/>
    </row>
    <row r="110" spans="2:11" customFormat="1" ht="15" customHeight="1">
      <c r="B110" s="228"/>
      <c r="C110" s="205" t="s">
        <v>740</v>
      </c>
      <c r="D110" s="205"/>
      <c r="E110" s="205"/>
      <c r="F110" s="226" t="s">
        <v>727</v>
      </c>
      <c r="G110" s="205"/>
      <c r="H110" s="205" t="s">
        <v>761</v>
      </c>
      <c r="I110" s="205" t="s">
        <v>723</v>
      </c>
      <c r="J110" s="205">
        <v>50</v>
      </c>
      <c r="K110" s="217"/>
    </row>
    <row r="111" spans="2:11" customFormat="1" ht="15" customHeight="1">
      <c r="B111" s="228"/>
      <c r="C111" s="205" t="s">
        <v>748</v>
      </c>
      <c r="D111" s="205"/>
      <c r="E111" s="205"/>
      <c r="F111" s="226" t="s">
        <v>727</v>
      </c>
      <c r="G111" s="205"/>
      <c r="H111" s="205" t="s">
        <v>761</v>
      </c>
      <c r="I111" s="205" t="s">
        <v>723</v>
      </c>
      <c r="J111" s="205">
        <v>50</v>
      </c>
      <c r="K111" s="217"/>
    </row>
    <row r="112" spans="2:11" customFormat="1" ht="15" customHeight="1">
      <c r="B112" s="228"/>
      <c r="C112" s="205" t="s">
        <v>746</v>
      </c>
      <c r="D112" s="205"/>
      <c r="E112" s="205"/>
      <c r="F112" s="226" t="s">
        <v>727</v>
      </c>
      <c r="G112" s="205"/>
      <c r="H112" s="205" t="s">
        <v>761</v>
      </c>
      <c r="I112" s="205" t="s">
        <v>723</v>
      </c>
      <c r="J112" s="205">
        <v>50</v>
      </c>
      <c r="K112" s="217"/>
    </row>
    <row r="113" spans="2:11" customFormat="1" ht="15" customHeight="1">
      <c r="B113" s="228"/>
      <c r="C113" s="205" t="s">
        <v>54</v>
      </c>
      <c r="D113" s="205"/>
      <c r="E113" s="205"/>
      <c r="F113" s="226" t="s">
        <v>721</v>
      </c>
      <c r="G113" s="205"/>
      <c r="H113" s="205" t="s">
        <v>762</v>
      </c>
      <c r="I113" s="205" t="s">
        <v>723</v>
      </c>
      <c r="J113" s="205">
        <v>20</v>
      </c>
      <c r="K113" s="217"/>
    </row>
    <row r="114" spans="2:11" customFormat="1" ht="15" customHeight="1">
      <c r="B114" s="228"/>
      <c r="C114" s="205" t="s">
        <v>763</v>
      </c>
      <c r="D114" s="205"/>
      <c r="E114" s="205"/>
      <c r="F114" s="226" t="s">
        <v>721</v>
      </c>
      <c r="G114" s="205"/>
      <c r="H114" s="205" t="s">
        <v>764</v>
      </c>
      <c r="I114" s="205" t="s">
        <v>723</v>
      </c>
      <c r="J114" s="205">
        <v>120</v>
      </c>
      <c r="K114" s="217"/>
    </row>
    <row r="115" spans="2:11" customFormat="1" ht="15" customHeight="1">
      <c r="B115" s="228"/>
      <c r="C115" s="205" t="s">
        <v>39</v>
      </c>
      <c r="D115" s="205"/>
      <c r="E115" s="205"/>
      <c r="F115" s="226" t="s">
        <v>721</v>
      </c>
      <c r="G115" s="205"/>
      <c r="H115" s="205" t="s">
        <v>765</v>
      </c>
      <c r="I115" s="205" t="s">
        <v>756</v>
      </c>
      <c r="J115" s="205"/>
      <c r="K115" s="217"/>
    </row>
    <row r="116" spans="2:11" customFormat="1" ht="15" customHeight="1">
      <c r="B116" s="228"/>
      <c r="C116" s="205" t="s">
        <v>49</v>
      </c>
      <c r="D116" s="205"/>
      <c r="E116" s="205"/>
      <c r="F116" s="226" t="s">
        <v>721</v>
      </c>
      <c r="G116" s="205"/>
      <c r="H116" s="205" t="s">
        <v>766</v>
      </c>
      <c r="I116" s="205" t="s">
        <v>756</v>
      </c>
      <c r="J116" s="205"/>
      <c r="K116" s="217"/>
    </row>
    <row r="117" spans="2:11" customFormat="1" ht="15" customHeight="1">
      <c r="B117" s="228"/>
      <c r="C117" s="205" t="s">
        <v>58</v>
      </c>
      <c r="D117" s="205"/>
      <c r="E117" s="205"/>
      <c r="F117" s="226" t="s">
        <v>721</v>
      </c>
      <c r="G117" s="205"/>
      <c r="H117" s="205" t="s">
        <v>767</v>
      </c>
      <c r="I117" s="205" t="s">
        <v>768</v>
      </c>
      <c r="J117" s="205"/>
      <c r="K117" s="217"/>
    </row>
    <row r="118" spans="2:11" customFormat="1" ht="15" customHeight="1">
      <c r="B118" s="229"/>
      <c r="C118" s="235"/>
      <c r="D118" s="235"/>
      <c r="E118" s="235"/>
      <c r="F118" s="235"/>
      <c r="G118" s="235"/>
      <c r="H118" s="235"/>
      <c r="I118" s="235"/>
      <c r="J118" s="235"/>
      <c r="K118" s="231"/>
    </row>
    <row r="119" spans="2:11" customFormat="1" ht="18.75" customHeight="1">
      <c r="B119" s="236"/>
      <c r="C119" s="237"/>
      <c r="D119" s="237"/>
      <c r="E119" s="237"/>
      <c r="F119" s="238"/>
      <c r="G119" s="237"/>
      <c r="H119" s="237"/>
      <c r="I119" s="237"/>
      <c r="J119" s="237"/>
      <c r="K119" s="236"/>
    </row>
    <row r="120" spans="2:11" customFormat="1" ht="18.75" customHeight="1">
      <c r="B120" s="212"/>
      <c r="C120" s="212"/>
      <c r="D120" s="212"/>
      <c r="E120" s="212"/>
      <c r="F120" s="212"/>
      <c r="G120" s="212"/>
      <c r="H120" s="212"/>
      <c r="I120" s="212"/>
      <c r="J120" s="212"/>
      <c r="K120" s="212"/>
    </row>
    <row r="121" spans="2:11" customFormat="1" ht="7.5" customHeight="1">
      <c r="B121" s="239"/>
      <c r="C121" s="240"/>
      <c r="D121" s="240"/>
      <c r="E121" s="240"/>
      <c r="F121" s="240"/>
      <c r="G121" s="240"/>
      <c r="H121" s="240"/>
      <c r="I121" s="240"/>
      <c r="J121" s="240"/>
      <c r="K121" s="241"/>
    </row>
    <row r="122" spans="2:11" customFormat="1" ht="45" customHeight="1">
      <c r="B122" s="242"/>
      <c r="C122" s="319" t="s">
        <v>769</v>
      </c>
      <c r="D122" s="319"/>
      <c r="E122" s="319"/>
      <c r="F122" s="319"/>
      <c r="G122" s="319"/>
      <c r="H122" s="319"/>
      <c r="I122" s="319"/>
      <c r="J122" s="319"/>
      <c r="K122" s="243"/>
    </row>
    <row r="123" spans="2:11" customFormat="1" ht="17.25" customHeight="1">
      <c r="B123" s="244"/>
      <c r="C123" s="218" t="s">
        <v>715</v>
      </c>
      <c r="D123" s="218"/>
      <c r="E123" s="218"/>
      <c r="F123" s="218" t="s">
        <v>716</v>
      </c>
      <c r="G123" s="219"/>
      <c r="H123" s="218" t="s">
        <v>55</v>
      </c>
      <c r="I123" s="218" t="s">
        <v>58</v>
      </c>
      <c r="J123" s="218" t="s">
        <v>717</v>
      </c>
      <c r="K123" s="245"/>
    </row>
    <row r="124" spans="2:11" customFormat="1" ht="17.25" customHeight="1">
      <c r="B124" s="244"/>
      <c r="C124" s="220" t="s">
        <v>718</v>
      </c>
      <c r="D124" s="220"/>
      <c r="E124" s="220"/>
      <c r="F124" s="221" t="s">
        <v>719</v>
      </c>
      <c r="G124" s="222"/>
      <c r="H124" s="220"/>
      <c r="I124" s="220"/>
      <c r="J124" s="220" t="s">
        <v>720</v>
      </c>
      <c r="K124" s="245"/>
    </row>
    <row r="125" spans="2:11" customFormat="1" ht="5.25" customHeight="1">
      <c r="B125" s="246"/>
      <c r="C125" s="223"/>
      <c r="D125" s="223"/>
      <c r="E125" s="223"/>
      <c r="F125" s="223"/>
      <c r="G125" s="247"/>
      <c r="H125" s="223"/>
      <c r="I125" s="223"/>
      <c r="J125" s="223"/>
      <c r="K125" s="248"/>
    </row>
    <row r="126" spans="2:11" customFormat="1" ht="15" customHeight="1">
      <c r="B126" s="246"/>
      <c r="C126" s="205" t="s">
        <v>724</v>
      </c>
      <c r="D126" s="225"/>
      <c r="E126" s="225"/>
      <c r="F126" s="226" t="s">
        <v>721</v>
      </c>
      <c r="G126" s="205"/>
      <c r="H126" s="205" t="s">
        <v>761</v>
      </c>
      <c r="I126" s="205" t="s">
        <v>723</v>
      </c>
      <c r="J126" s="205">
        <v>120</v>
      </c>
      <c r="K126" s="249"/>
    </row>
    <row r="127" spans="2:11" customFormat="1" ht="15" customHeight="1">
      <c r="B127" s="246"/>
      <c r="C127" s="205" t="s">
        <v>770</v>
      </c>
      <c r="D127" s="205"/>
      <c r="E127" s="205"/>
      <c r="F127" s="226" t="s">
        <v>721</v>
      </c>
      <c r="G127" s="205"/>
      <c r="H127" s="205" t="s">
        <v>771</v>
      </c>
      <c r="I127" s="205" t="s">
        <v>723</v>
      </c>
      <c r="J127" s="205" t="s">
        <v>772</v>
      </c>
      <c r="K127" s="249"/>
    </row>
    <row r="128" spans="2:11" customFormat="1" ht="15" customHeight="1">
      <c r="B128" s="246"/>
      <c r="C128" s="205" t="s">
        <v>669</v>
      </c>
      <c r="D128" s="205"/>
      <c r="E128" s="205"/>
      <c r="F128" s="226" t="s">
        <v>721</v>
      </c>
      <c r="G128" s="205"/>
      <c r="H128" s="205" t="s">
        <v>773</v>
      </c>
      <c r="I128" s="205" t="s">
        <v>723</v>
      </c>
      <c r="J128" s="205" t="s">
        <v>772</v>
      </c>
      <c r="K128" s="249"/>
    </row>
    <row r="129" spans="2:11" customFormat="1" ht="15" customHeight="1">
      <c r="B129" s="246"/>
      <c r="C129" s="205" t="s">
        <v>732</v>
      </c>
      <c r="D129" s="205"/>
      <c r="E129" s="205"/>
      <c r="F129" s="226" t="s">
        <v>727</v>
      </c>
      <c r="G129" s="205"/>
      <c r="H129" s="205" t="s">
        <v>733</v>
      </c>
      <c r="I129" s="205" t="s">
        <v>723</v>
      </c>
      <c r="J129" s="205">
        <v>15</v>
      </c>
      <c r="K129" s="249"/>
    </row>
    <row r="130" spans="2:11" customFormat="1" ht="15" customHeight="1">
      <c r="B130" s="246"/>
      <c r="C130" s="205" t="s">
        <v>734</v>
      </c>
      <c r="D130" s="205"/>
      <c r="E130" s="205"/>
      <c r="F130" s="226" t="s">
        <v>727</v>
      </c>
      <c r="G130" s="205"/>
      <c r="H130" s="205" t="s">
        <v>735</v>
      </c>
      <c r="I130" s="205" t="s">
        <v>723</v>
      </c>
      <c r="J130" s="205">
        <v>15</v>
      </c>
      <c r="K130" s="249"/>
    </row>
    <row r="131" spans="2:11" customFormat="1" ht="15" customHeight="1">
      <c r="B131" s="246"/>
      <c r="C131" s="205" t="s">
        <v>736</v>
      </c>
      <c r="D131" s="205"/>
      <c r="E131" s="205"/>
      <c r="F131" s="226" t="s">
        <v>727</v>
      </c>
      <c r="G131" s="205"/>
      <c r="H131" s="205" t="s">
        <v>737</v>
      </c>
      <c r="I131" s="205" t="s">
        <v>723</v>
      </c>
      <c r="J131" s="205">
        <v>20</v>
      </c>
      <c r="K131" s="249"/>
    </row>
    <row r="132" spans="2:11" customFormat="1" ht="15" customHeight="1">
      <c r="B132" s="246"/>
      <c r="C132" s="205" t="s">
        <v>738</v>
      </c>
      <c r="D132" s="205"/>
      <c r="E132" s="205"/>
      <c r="F132" s="226" t="s">
        <v>727</v>
      </c>
      <c r="G132" s="205"/>
      <c r="H132" s="205" t="s">
        <v>739</v>
      </c>
      <c r="I132" s="205" t="s">
        <v>723</v>
      </c>
      <c r="J132" s="205">
        <v>20</v>
      </c>
      <c r="K132" s="249"/>
    </row>
    <row r="133" spans="2:11" customFormat="1" ht="15" customHeight="1">
      <c r="B133" s="246"/>
      <c r="C133" s="205" t="s">
        <v>726</v>
      </c>
      <c r="D133" s="205"/>
      <c r="E133" s="205"/>
      <c r="F133" s="226" t="s">
        <v>727</v>
      </c>
      <c r="G133" s="205"/>
      <c r="H133" s="205" t="s">
        <v>761</v>
      </c>
      <c r="I133" s="205" t="s">
        <v>723</v>
      </c>
      <c r="J133" s="205">
        <v>50</v>
      </c>
      <c r="K133" s="249"/>
    </row>
    <row r="134" spans="2:11" customFormat="1" ht="15" customHeight="1">
      <c r="B134" s="246"/>
      <c r="C134" s="205" t="s">
        <v>740</v>
      </c>
      <c r="D134" s="205"/>
      <c r="E134" s="205"/>
      <c r="F134" s="226" t="s">
        <v>727</v>
      </c>
      <c r="G134" s="205"/>
      <c r="H134" s="205" t="s">
        <v>761</v>
      </c>
      <c r="I134" s="205" t="s">
        <v>723</v>
      </c>
      <c r="J134" s="205">
        <v>50</v>
      </c>
      <c r="K134" s="249"/>
    </row>
    <row r="135" spans="2:11" customFormat="1" ht="15" customHeight="1">
      <c r="B135" s="246"/>
      <c r="C135" s="205" t="s">
        <v>746</v>
      </c>
      <c r="D135" s="205"/>
      <c r="E135" s="205"/>
      <c r="F135" s="226" t="s">
        <v>727</v>
      </c>
      <c r="G135" s="205"/>
      <c r="H135" s="205" t="s">
        <v>761</v>
      </c>
      <c r="I135" s="205" t="s">
        <v>723</v>
      </c>
      <c r="J135" s="205">
        <v>50</v>
      </c>
      <c r="K135" s="249"/>
    </row>
    <row r="136" spans="2:11" customFormat="1" ht="15" customHeight="1">
      <c r="B136" s="246"/>
      <c r="C136" s="205" t="s">
        <v>748</v>
      </c>
      <c r="D136" s="205"/>
      <c r="E136" s="205"/>
      <c r="F136" s="226" t="s">
        <v>727</v>
      </c>
      <c r="G136" s="205"/>
      <c r="H136" s="205" t="s">
        <v>761</v>
      </c>
      <c r="I136" s="205" t="s">
        <v>723</v>
      </c>
      <c r="J136" s="205">
        <v>50</v>
      </c>
      <c r="K136" s="249"/>
    </row>
    <row r="137" spans="2:11" customFormat="1" ht="15" customHeight="1">
      <c r="B137" s="246"/>
      <c r="C137" s="205" t="s">
        <v>749</v>
      </c>
      <c r="D137" s="205"/>
      <c r="E137" s="205"/>
      <c r="F137" s="226" t="s">
        <v>727</v>
      </c>
      <c r="G137" s="205"/>
      <c r="H137" s="205" t="s">
        <v>774</v>
      </c>
      <c r="I137" s="205" t="s">
        <v>723</v>
      </c>
      <c r="J137" s="205">
        <v>255</v>
      </c>
      <c r="K137" s="249"/>
    </row>
    <row r="138" spans="2:11" customFormat="1" ht="15" customHeight="1">
      <c r="B138" s="246"/>
      <c r="C138" s="205" t="s">
        <v>751</v>
      </c>
      <c r="D138" s="205"/>
      <c r="E138" s="205"/>
      <c r="F138" s="226" t="s">
        <v>721</v>
      </c>
      <c r="G138" s="205"/>
      <c r="H138" s="205" t="s">
        <v>775</v>
      </c>
      <c r="I138" s="205" t="s">
        <v>753</v>
      </c>
      <c r="J138" s="205"/>
      <c r="K138" s="249"/>
    </row>
    <row r="139" spans="2:11" customFormat="1" ht="15" customHeight="1">
      <c r="B139" s="246"/>
      <c r="C139" s="205" t="s">
        <v>754</v>
      </c>
      <c r="D139" s="205"/>
      <c r="E139" s="205"/>
      <c r="F139" s="226" t="s">
        <v>721</v>
      </c>
      <c r="G139" s="205"/>
      <c r="H139" s="205" t="s">
        <v>776</v>
      </c>
      <c r="I139" s="205" t="s">
        <v>756</v>
      </c>
      <c r="J139" s="205"/>
      <c r="K139" s="249"/>
    </row>
    <row r="140" spans="2:11" customFormat="1" ht="15" customHeight="1">
      <c r="B140" s="246"/>
      <c r="C140" s="205" t="s">
        <v>757</v>
      </c>
      <c r="D140" s="205"/>
      <c r="E140" s="205"/>
      <c r="F140" s="226" t="s">
        <v>721</v>
      </c>
      <c r="G140" s="205"/>
      <c r="H140" s="205" t="s">
        <v>757</v>
      </c>
      <c r="I140" s="205" t="s">
        <v>756</v>
      </c>
      <c r="J140" s="205"/>
      <c r="K140" s="249"/>
    </row>
    <row r="141" spans="2:11" customFormat="1" ht="15" customHeight="1">
      <c r="B141" s="246"/>
      <c r="C141" s="205" t="s">
        <v>39</v>
      </c>
      <c r="D141" s="205"/>
      <c r="E141" s="205"/>
      <c r="F141" s="226" t="s">
        <v>721</v>
      </c>
      <c r="G141" s="205"/>
      <c r="H141" s="205" t="s">
        <v>777</v>
      </c>
      <c r="I141" s="205" t="s">
        <v>756</v>
      </c>
      <c r="J141" s="205"/>
      <c r="K141" s="249"/>
    </row>
    <row r="142" spans="2:11" customFormat="1" ht="15" customHeight="1">
      <c r="B142" s="246"/>
      <c r="C142" s="205" t="s">
        <v>778</v>
      </c>
      <c r="D142" s="205"/>
      <c r="E142" s="205"/>
      <c r="F142" s="226" t="s">
        <v>721</v>
      </c>
      <c r="G142" s="205"/>
      <c r="H142" s="205" t="s">
        <v>779</v>
      </c>
      <c r="I142" s="205" t="s">
        <v>756</v>
      </c>
      <c r="J142" s="205"/>
      <c r="K142" s="249"/>
    </row>
    <row r="143" spans="2:11" customFormat="1" ht="15" customHeight="1">
      <c r="B143" s="250"/>
      <c r="C143" s="251"/>
      <c r="D143" s="251"/>
      <c r="E143" s="251"/>
      <c r="F143" s="251"/>
      <c r="G143" s="251"/>
      <c r="H143" s="251"/>
      <c r="I143" s="251"/>
      <c r="J143" s="251"/>
      <c r="K143" s="252"/>
    </row>
    <row r="144" spans="2:11" customFormat="1" ht="18.75" customHeight="1">
      <c r="B144" s="237"/>
      <c r="C144" s="237"/>
      <c r="D144" s="237"/>
      <c r="E144" s="237"/>
      <c r="F144" s="238"/>
      <c r="G144" s="237"/>
      <c r="H144" s="237"/>
      <c r="I144" s="237"/>
      <c r="J144" s="237"/>
      <c r="K144" s="237"/>
    </row>
    <row r="145" spans="2:11" customFormat="1" ht="18.75" customHeight="1">
      <c r="B145" s="212"/>
      <c r="C145" s="212"/>
      <c r="D145" s="212"/>
      <c r="E145" s="212"/>
      <c r="F145" s="212"/>
      <c r="G145" s="212"/>
      <c r="H145" s="212"/>
      <c r="I145" s="212"/>
      <c r="J145" s="212"/>
      <c r="K145" s="212"/>
    </row>
    <row r="146" spans="2:11" customFormat="1" ht="7.5" customHeight="1">
      <c r="B146" s="213"/>
      <c r="C146" s="214"/>
      <c r="D146" s="214"/>
      <c r="E146" s="214"/>
      <c r="F146" s="214"/>
      <c r="G146" s="214"/>
      <c r="H146" s="214"/>
      <c r="I146" s="214"/>
      <c r="J146" s="214"/>
      <c r="K146" s="215"/>
    </row>
    <row r="147" spans="2:11" customFormat="1" ht="45" customHeight="1">
      <c r="B147" s="216"/>
      <c r="C147" s="321" t="s">
        <v>780</v>
      </c>
      <c r="D147" s="321"/>
      <c r="E147" s="321"/>
      <c r="F147" s="321"/>
      <c r="G147" s="321"/>
      <c r="H147" s="321"/>
      <c r="I147" s="321"/>
      <c r="J147" s="321"/>
      <c r="K147" s="217"/>
    </row>
    <row r="148" spans="2:11" customFormat="1" ht="17.25" customHeight="1">
      <c r="B148" s="216"/>
      <c r="C148" s="218" t="s">
        <v>715</v>
      </c>
      <c r="D148" s="218"/>
      <c r="E148" s="218"/>
      <c r="F148" s="218" t="s">
        <v>716</v>
      </c>
      <c r="G148" s="219"/>
      <c r="H148" s="218" t="s">
        <v>55</v>
      </c>
      <c r="I148" s="218" t="s">
        <v>58</v>
      </c>
      <c r="J148" s="218" t="s">
        <v>717</v>
      </c>
      <c r="K148" s="217"/>
    </row>
    <row r="149" spans="2:11" customFormat="1" ht="17.25" customHeight="1">
      <c r="B149" s="216"/>
      <c r="C149" s="220" t="s">
        <v>718</v>
      </c>
      <c r="D149" s="220"/>
      <c r="E149" s="220"/>
      <c r="F149" s="221" t="s">
        <v>719</v>
      </c>
      <c r="G149" s="222"/>
      <c r="H149" s="220"/>
      <c r="I149" s="220"/>
      <c r="J149" s="220" t="s">
        <v>720</v>
      </c>
      <c r="K149" s="217"/>
    </row>
    <row r="150" spans="2:11" customFormat="1" ht="5.25" customHeight="1">
      <c r="B150" s="228"/>
      <c r="C150" s="223"/>
      <c r="D150" s="223"/>
      <c r="E150" s="223"/>
      <c r="F150" s="223"/>
      <c r="G150" s="224"/>
      <c r="H150" s="223"/>
      <c r="I150" s="223"/>
      <c r="J150" s="223"/>
      <c r="K150" s="249"/>
    </row>
    <row r="151" spans="2:11" customFormat="1" ht="15" customHeight="1">
      <c r="B151" s="228"/>
      <c r="C151" s="253" t="s">
        <v>724</v>
      </c>
      <c r="D151" s="205"/>
      <c r="E151" s="205"/>
      <c r="F151" s="254" t="s">
        <v>721</v>
      </c>
      <c r="G151" s="205"/>
      <c r="H151" s="253" t="s">
        <v>761</v>
      </c>
      <c r="I151" s="253" t="s">
        <v>723</v>
      </c>
      <c r="J151" s="253">
        <v>120</v>
      </c>
      <c r="K151" s="249"/>
    </row>
    <row r="152" spans="2:11" customFormat="1" ht="15" customHeight="1">
      <c r="B152" s="228"/>
      <c r="C152" s="253" t="s">
        <v>770</v>
      </c>
      <c r="D152" s="205"/>
      <c r="E152" s="205"/>
      <c r="F152" s="254" t="s">
        <v>721</v>
      </c>
      <c r="G152" s="205"/>
      <c r="H152" s="253" t="s">
        <v>781</v>
      </c>
      <c r="I152" s="253" t="s">
        <v>723</v>
      </c>
      <c r="J152" s="253" t="s">
        <v>772</v>
      </c>
      <c r="K152" s="249"/>
    </row>
    <row r="153" spans="2:11" customFormat="1" ht="15" customHeight="1">
      <c r="B153" s="228"/>
      <c r="C153" s="253" t="s">
        <v>669</v>
      </c>
      <c r="D153" s="205"/>
      <c r="E153" s="205"/>
      <c r="F153" s="254" t="s">
        <v>721</v>
      </c>
      <c r="G153" s="205"/>
      <c r="H153" s="253" t="s">
        <v>782</v>
      </c>
      <c r="I153" s="253" t="s">
        <v>723</v>
      </c>
      <c r="J153" s="253" t="s">
        <v>772</v>
      </c>
      <c r="K153" s="249"/>
    </row>
    <row r="154" spans="2:11" customFormat="1" ht="15" customHeight="1">
      <c r="B154" s="228"/>
      <c r="C154" s="253" t="s">
        <v>726</v>
      </c>
      <c r="D154" s="205"/>
      <c r="E154" s="205"/>
      <c r="F154" s="254" t="s">
        <v>727</v>
      </c>
      <c r="G154" s="205"/>
      <c r="H154" s="253" t="s">
        <v>761</v>
      </c>
      <c r="I154" s="253" t="s">
        <v>723</v>
      </c>
      <c r="J154" s="253">
        <v>50</v>
      </c>
      <c r="K154" s="249"/>
    </row>
    <row r="155" spans="2:11" customFormat="1" ht="15" customHeight="1">
      <c r="B155" s="228"/>
      <c r="C155" s="253" t="s">
        <v>729</v>
      </c>
      <c r="D155" s="205"/>
      <c r="E155" s="205"/>
      <c r="F155" s="254" t="s">
        <v>721</v>
      </c>
      <c r="G155" s="205"/>
      <c r="H155" s="253" t="s">
        <v>761</v>
      </c>
      <c r="I155" s="253" t="s">
        <v>731</v>
      </c>
      <c r="J155" s="253"/>
      <c r="K155" s="249"/>
    </row>
    <row r="156" spans="2:11" customFormat="1" ht="15" customHeight="1">
      <c r="B156" s="228"/>
      <c r="C156" s="253" t="s">
        <v>740</v>
      </c>
      <c r="D156" s="205"/>
      <c r="E156" s="205"/>
      <c r="F156" s="254" t="s">
        <v>727</v>
      </c>
      <c r="G156" s="205"/>
      <c r="H156" s="253" t="s">
        <v>761</v>
      </c>
      <c r="I156" s="253" t="s">
        <v>723</v>
      </c>
      <c r="J156" s="253">
        <v>50</v>
      </c>
      <c r="K156" s="249"/>
    </row>
    <row r="157" spans="2:11" customFormat="1" ht="15" customHeight="1">
      <c r="B157" s="228"/>
      <c r="C157" s="253" t="s">
        <v>748</v>
      </c>
      <c r="D157" s="205"/>
      <c r="E157" s="205"/>
      <c r="F157" s="254" t="s">
        <v>727</v>
      </c>
      <c r="G157" s="205"/>
      <c r="H157" s="253" t="s">
        <v>761</v>
      </c>
      <c r="I157" s="253" t="s">
        <v>723</v>
      </c>
      <c r="J157" s="253">
        <v>50</v>
      </c>
      <c r="K157" s="249"/>
    </row>
    <row r="158" spans="2:11" customFormat="1" ht="15" customHeight="1">
      <c r="B158" s="228"/>
      <c r="C158" s="253" t="s">
        <v>746</v>
      </c>
      <c r="D158" s="205"/>
      <c r="E158" s="205"/>
      <c r="F158" s="254" t="s">
        <v>727</v>
      </c>
      <c r="G158" s="205"/>
      <c r="H158" s="253" t="s">
        <v>761</v>
      </c>
      <c r="I158" s="253" t="s">
        <v>723</v>
      </c>
      <c r="J158" s="253">
        <v>50</v>
      </c>
      <c r="K158" s="249"/>
    </row>
    <row r="159" spans="2:11" customFormat="1" ht="15" customHeight="1">
      <c r="B159" s="228"/>
      <c r="C159" s="253" t="s">
        <v>94</v>
      </c>
      <c r="D159" s="205"/>
      <c r="E159" s="205"/>
      <c r="F159" s="254" t="s">
        <v>721</v>
      </c>
      <c r="G159" s="205"/>
      <c r="H159" s="253" t="s">
        <v>783</v>
      </c>
      <c r="I159" s="253" t="s">
        <v>723</v>
      </c>
      <c r="J159" s="253" t="s">
        <v>784</v>
      </c>
      <c r="K159" s="249"/>
    </row>
    <row r="160" spans="2:11" customFormat="1" ht="15" customHeight="1">
      <c r="B160" s="228"/>
      <c r="C160" s="253" t="s">
        <v>785</v>
      </c>
      <c r="D160" s="205"/>
      <c r="E160" s="205"/>
      <c r="F160" s="254" t="s">
        <v>721</v>
      </c>
      <c r="G160" s="205"/>
      <c r="H160" s="253" t="s">
        <v>786</v>
      </c>
      <c r="I160" s="253" t="s">
        <v>756</v>
      </c>
      <c r="J160" s="253"/>
      <c r="K160" s="249"/>
    </row>
    <row r="161" spans="2:11" customFormat="1" ht="15" customHeight="1">
      <c r="B161" s="255"/>
      <c r="C161" s="235"/>
      <c r="D161" s="235"/>
      <c r="E161" s="235"/>
      <c r="F161" s="235"/>
      <c r="G161" s="235"/>
      <c r="H161" s="235"/>
      <c r="I161" s="235"/>
      <c r="J161" s="235"/>
      <c r="K161" s="256"/>
    </row>
    <row r="162" spans="2:11" customFormat="1" ht="18.75" customHeight="1">
      <c r="B162" s="237"/>
      <c r="C162" s="247"/>
      <c r="D162" s="247"/>
      <c r="E162" s="247"/>
      <c r="F162" s="257"/>
      <c r="G162" s="247"/>
      <c r="H162" s="247"/>
      <c r="I162" s="247"/>
      <c r="J162" s="247"/>
      <c r="K162" s="237"/>
    </row>
    <row r="163" spans="2:11" customFormat="1" ht="18.75" customHeight="1"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</row>
    <row r="164" spans="2:11" customFormat="1" ht="7.5" customHeight="1">
      <c r="B164" s="194"/>
      <c r="C164" s="195"/>
      <c r="D164" s="195"/>
      <c r="E164" s="195"/>
      <c r="F164" s="195"/>
      <c r="G164" s="195"/>
      <c r="H164" s="195"/>
      <c r="I164" s="195"/>
      <c r="J164" s="195"/>
      <c r="K164" s="196"/>
    </row>
    <row r="165" spans="2:11" customFormat="1" ht="45" customHeight="1">
      <c r="B165" s="197"/>
      <c r="C165" s="319" t="s">
        <v>787</v>
      </c>
      <c r="D165" s="319"/>
      <c r="E165" s="319"/>
      <c r="F165" s="319"/>
      <c r="G165" s="319"/>
      <c r="H165" s="319"/>
      <c r="I165" s="319"/>
      <c r="J165" s="319"/>
      <c r="K165" s="198"/>
    </row>
    <row r="166" spans="2:11" customFormat="1" ht="17.25" customHeight="1">
      <c r="B166" s="197"/>
      <c r="C166" s="218" t="s">
        <v>715</v>
      </c>
      <c r="D166" s="218"/>
      <c r="E166" s="218"/>
      <c r="F166" s="218" t="s">
        <v>716</v>
      </c>
      <c r="G166" s="258"/>
      <c r="H166" s="259" t="s">
        <v>55</v>
      </c>
      <c r="I166" s="259" t="s">
        <v>58</v>
      </c>
      <c r="J166" s="218" t="s">
        <v>717</v>
      </c>
      <c r="K166" s="198"/>
    </row>
    <row r="167" spans="2:11" customFormat="1" ht="17.25" customHeight="1">
      <c r="B167" s="199"/>
      <c r="C167" s="220" t="s">
        <v>718</v>
      </c>
      <c r="D167" s="220"/>
      <c r="E167" s="220"/>
      <c r="F167" s="221" t="s">
        <v>719</v>
      </c>
      <c r="G167" s="260"/>
      <c r="H167" s="261"/>
      <c r="I167" s="261"/>
      <c r="J167" s="220" t="s">
        <v>720</v>
      </c>
      <c r="K167" s="200"/>
    </row>
    <row r="168" spans="2:11" customFormat="1" ht="5.25" customHeight="1">
      <c r="B168" s="228"/>
      <c r="C168" s="223"/>
      <c r="D168" s="223"/>
      <c r="E168" s="223"/>
      <c r="F168" s="223"/>
      <c r="G168" s="224"/>
      <c r="H168" s="223"/>
      <c r="I168" s="223"/>
      <c r="J168" s="223"/>
      <c r="K168" s="249"/>
    </row>
    <row r="169" spans="2:11" customFormat="1" ht="15" customHeight="1">
      <c r="B169" s="228"/>
      <c r="C169" s="205" t="s">
        <v>724</v>
      </c>
      <c r="D169" s="205"/>
      <c r="E169" s="205"/>
      <c r="F169" s="226" t="s">
        <v>721</v>
      </c>
      <c r="G169" s="205"/>
      <c r="H169" s="205" t="s">
        <v>761</v>
      </c>
      <c r="I169" s="205" t="s">
        <v>723</v>
      </c>
      <c r="J169" s="205">
        <v>120</v>
      </c>
      <c r="K169" s="249"/>
    </row>
    <row r="170" spans="2:11" customFormat="1" ht="15" customHeight="1">
      <c r="B170" s="228"/>
      <c r="C170" s="205" t="s">
        <v>770</v>
      </c>
      <c r="D170" s="205"/>
      <c r="E170" s="205"/>
      <c r="F170" s="226" t="s">
        <v>721</v>
      </c>
      <c r="G170" s="205"/>
      <c r="H170" s="205" t="s">
        <v>771</v>
      </c>
      <c r="I170" s="205" t="s">
        <v>723</v>
      </c>
      <c r="J170" s="205" t="s">
        <v>772</v>
      </c>
      <c r="K170" s="249"/>
    </row>
    <row r="171" spans="2:11" customFormat="1" ht="15" customHeight="1">
      <c r="B171" s="228"/>
      <c r="C171" s="205" t="s">
        <v>669</v>
      </c>
      <c r="D171" s="205"/>
      <c r="E171" s="205"/>
      <c r="F171" s="226" t="s">
        <v>721</v>
      </c>
      <c r="G171" s="205"/>
      <c r="H171" s="205" t="s">
        <v>788</v>
      </c>
      <c r="I171" s="205" t="s">
        <v>723</v>
      </c>
      <c r="J171" s="205" t="s">
        <v>772</v>
      </c>
      <c r="K171" s="249"/>
    </row>
    <row r="172" spans="2:11" customFormat="1" ht="15" customHeight="1">
      <c r="B172" s="228"/>
      <c r="C172" s="205" t="s">
        <v>726</v>
      </c>
      <c r="D172" s="205"/>
      <c r="E172" s="205"/>
      <c r="F172" s="226" t="s">
        <v>727</v>
      </c>
      <c r="G172" s="205"/>
      <c r="H172" s="205" t="s">
        <v>788</v>
      </c>
      <c r="I172" s="205" t="s">
        <v>723</v>
      </c>
      <c r="J172" s="205">
        <v>50</v>
      </c>
      <c r="K172" s="249"/>
    </row>
    <row r="173" spans="2:11" customFormat="1" ht="15" customHeight="1">
      <c r="B173" s="228"/>
      <c r="C173" s="205" t="s">
        <v>729</v>
      </c>
      <c r="D173" s="205"/>
      <c r="E173" s="205"/>
      <c r="F173" s="226" t="s">
        <v>721</v>
      </c>
      <c r="G173" s="205"/>
      <c r="H173" s="205" t="s">
        <v>788</v>
      </c>
      <c r="I173" s="205" t="s">
        <v>731</v>
      </c>
      <c r="J173" s="205"/>
      <c r="K173" s="249"/>
    </row>
    <row r="174" spans="2:11" customFormat="1" ht="15" customHeight="1">
      <c r="B174" s="228"/>
      <c r="C174" s="205" t="s">
        <v>740</v>
      </c>
      <c r="D174" s="205"/>
      <c r="E174" s="205"/>
      <c r="F174" s="226" t="s">
        <v>727</v>
      </c>
      <c r="G174" s="205"/>
      <c r="H174" s="205" t="s">
        <v>788</v>
      </c>
      <c r="I174" s="205" t="s">
        <v>723</v>
      </c>
      <c r="J174" s="205">
        <v>50</v>
      </c>
      <c r="K174" s="249"/>
    </row>
    <row r="175" spans="2:11" customFormat="1" ht="15" customHeight="1">
      <c r="B175" s="228"/>
      <c r="C175" s="205" t="s">
        <v>748</v>
      </c>
      <c r="D175" s="205"/>
      <c r="E175" s="205"/>
      <c r="F175" s="226" t="s">
        <v>727</v>
      </c>
      <c r="G175" s="205"/>
      <c r="H175" s="205" t="s">
        <v>788</v>
      </c>
      <c r="I175" s="205" t="s">
        <v>723</v>
      </c>
      <c r="J175" s="205">
        <v>50</v>
      </c>
      <c r="K175" s="249"/>
    </row>
    <row r="176" spans="2:11" customFormat="1" ht="15" customHeight="1">
      <c r="B176" s="228"/>
      <c r="C176" s="205" t="s">
        <v>746</v>
      </c>
      <c r="D176" s="205"/>
      <c r="E176" s="205"/>
      <c r="F176" s="226" t="s">
        <v>727</v>
      </c>
      <c r="G176" s="205"/>
      <c r="H176" s="205" t="s">
        <v>788</v>
      </c>
      <c r="I176" s="205" t="s">
        <v>723</v>
      </c>
      <c r="J176" s="205">
        <v>50</v>
      </c>
      <c r="K176" s="249"/>
    </row>
    <row r="177" spans="2:11" customFormat="1" ht="15" customHeight="1">
      <c r="B177" s="228"/>
      <c r="C177" s="205" t="s">
        <v>117</v>
      </c>
      <c r="D177" s="205"/>
      <c r="E177" s="205"/>
      <c r="F177" s="226" t="s">
        <v>721</v>
      </c>
      <c r="G177" s="205"/>
      <c r="H177" s="205" t="s">
        <v>789</v>
      </c>
      <c r="I177" s="205" t="s">
        <v>790</v>
      </c>
      <c r="J177" s="205"/>
      <c r="K177" s="249"/>
    </row>
    <row r="178" spans="2:11" customFormat="1" ht="15" customHeight="1">
      <c r="B178" s="228"/>
      <c r="C178" s="205" t="s">
        <v>58</v>
      </c>
      <c r="D178" s="205"/>
      <c r="E178" s="205"/>
      <c r="F178" s="226" t="s">
        <v>721</v>
      </c>
      <c r="G178" s="205"/>
      <c r="H178" s="205" t="s">
        <v>791</v>
      </c>
      <c r="I178" s="205" t="s">
        <v>792</v>
      </c>
      <c r="J178" s="205">
        <v>1</v>
      </c>
      <c r="K178" s="249"/>
    </row>
    <row r="179" spans="2:11" customFormat="1" ht="15" customHeight="1">
      <c r="B179" s="228"/>
      <c r="C179" s="205" t="s">
        <v>54</v>
      </c>
      <c r="D179" s="205"/>
      <c r="E179" s="205"/>
      <c r="F179" s="226" t="s">
        <v>721</v>
      </c>
      <c r="G179" s="205"/>
      <c r="H179" s="205" t="s">
        <v>793</v>
      </c>
      <c r="I179" s="205" t="s">
        <v>723</v>
      </c>
      <c r="J179" s="205">
        <v>20</v>
      </c>
      <c r="K179" s="249"/>
    </row>
    <row r="180" spans="2:11" customFormat="1" ht="15" customHeight="1">
      <c r="B180" s="228"/>
      <c r="C180" s="205" t="s">
        <v>55</v>
      </c>
      <c r="D180" s="205"/>
      <c r="E180" s="205"/>
      <c r="F180" s="226" t="s">
        <v>721</v>
      </c>
      <c r="G180" s="205"/>
      <c r="H180" s="205" t="s">
        <v>794</v>
      </c>
      <c r="I180" s="205" t="s">
        <v>723</v>
      </c>
      <c r="J180" s="205">
        <v>255</v>
      </c>
      <c r="K180" s="249"/>
    </row>
    <row r="181" spans="2:11" customFormat="1" ht="15" customHeight="1">
      <c r="B181" s="228"/>
      <c r="C181" s="205" t="s">
        <v>118</v>
      </c>
      <c r="D181" s="205"/>
      <c r="E181" s="205"/>
      <c r="F181" s="226" t="s">
        <v>721</v>
      </c>
      <c r="G181" s="205"/>
      <c r="H181" s="205" t="s">
        <v>685</v>
      </c>
      <c r="I181" s="205" t="s">
        <v>723</v>
      </c>
      <c r="J181" s="205">
        <v>10</v>
      </c>
      <c r="K181" s="249"/>
    </row>
    <row r="182" spans="2:11" customFormat="1" ht="15" customHeight="1">
      <c r="B182" s="228"/>
      <c r="C182" s="205" t="s">
        <v>119</v>
      </c>
      <c r="D182" s="205"/>
      <c r="E182" s="205"/>
      <c r="F182" s="226" t="s">
        <v>721</v>
      </c>
      <c r="G182" s="205"/>
      <c r="H182" s="205" t="s">
        <v>795</v>
      </c>
      <c r="I182" s="205" t="s">
        <v>756</v>
      </c>
      <c r="J182" s="205"/>
      <c r="K182" s="249"/>
    </row>
    <row r="183" spans="2:11" customFormat="1" ht="15" customHeight="1">
      <c r="B183" s="228"/>
      <c r="C183" s="205" t="s">
        <v>796</v>
      </c>
      <c r="D183" s="205"/>
      <c r="E183" s="205"/>
      <c r="F183" s="226" t="s">
        <v>721</v>
      </c>
      <c r="G183" s="205"/>
      <c r="H183" s="205" t="s">
        <v>797</v>
      </c>
      <c r="I183" s="205" t="s">
        <v>756</v>
      </c>
      <c r="J183" s="205"/>
      <c r="K183" s="249"/>
    </row>
    <row r="184" spans="2:11" customFormat="1" ht="15" customHeight="1">
      <c r="B184" s="228"/>
      <c r="C184" s="205" t="s">
        <v>785</v>
      </c>
      <c r="D184" s="205"/>
      <c r="E184" s="205"/>
      <c r="F184" s="226" t="s">
        <v>721</v>
      </c>
      <c r="G184" s="205"/>
      <c r="H184" s="205" t="s">
        <v>798</v>
      </c>
      <c r="I184" s="205" t="s">
        <v>756</v>
      </c>
      <c r="J184" s="205"/>
      <c r="K184" s="249"/>
    </row>
    <row r="185" spans="2:11" customFormat="1" ht="15" customHeight="1">
      <c r="B185" s="228"/>
      <c r="C185" s="205" t="s">
        <v>121</v>
      </c>
      <c r="D185" s="205"/>
      <c r="E185" s="205"/>
      <c r="F185" s="226" t="s">
        <v>727</v>
      </c>
      <c r="G185" s="205"/>
      <c r="H185" s="205" t="s">
        <v>799</v>
      </c>
      <c r="I185" s="205" t="s">
        <v>723</v>
      </c>
      <c r="J185" s="205">
        <v>50</v>
      </c>
      <c r="K185" s="249"/>
    </row>
    <row r="186" spans="2:11" customFormat="1" ht="15" customHeight="1">
      <c r="B186" s="228"/>
      <c r="C186" s="205" t="s">
        <v>800</v>
      </c>
      <c r="D186" s="205"/>
      <c r="E186" s="205"/>
      <c r="F186" s="226" t="s">
        <v>727</v>
      </c>
      <c r="G186" s="205"/>
      <c r="H186" s="205" t="s">
        <v>801</v>
      </c>
      <c r="I186" s="205" t="s">
        <v>802</v>
      </c>
      <c r="J186" s="205"/>
      <c r="K186" s="249"/>
    </row>
    <row r="187" spans="2:11" customFormat="1" ht="15" customHeight="1">
      <c r="B187" s="228"/>
      <c r="C187" s="205" t="s">
        <v>803</v>
      </c>
      <c r="D187" s="205"/>
      <c r="E187" s="205"/>
      <c r="F187" s="226" t="s">
        <v>727</v>
      </c>
      <c r="G187" s="205"/>
      <c r="H187" s="205" t="s">
        <v>804</v>
      </c>
      <c r="I187" s="205" t="s">
        <v>802</v>
      </c>
      <c r="J187" s="205"/>
      <c r="K187" s="249"/>
    </row>
    <row r="188" spans="2:11" customFormat="1" ht="15" customHeight="1">
      <c r="B188" s="228"/>
      <c r="C188" s="205" t="s">
        <v>805</v>
      </c>
      <c r="D188" s="205"/>
      <c r="E188" s="205"/>
      <c r="F188" s="226" t="s">
        <v>727</v>
      </c>
      <c r="G188" s="205"/>
      <c r="H188" s="205" t="s">
        <v>806</v>
      </c>
      <c r="I188" s="205" t="s">
        <v>802</v>
      </c>
      <c r="J188" s="205"/>
      <c r="K188" s="249"/>
    </row>
    <row r="189" spans="2:11" customFormat="1" ht="15" customHeight="1">
      <c r="B189" s="228"/>
      <c r="C189" s="262" t="s">
        <v>807</v>
      </c>
      <c r="D189" s="205"/>
      <c r="E189" s="205"/>
      <c r="F189" s="226" t="s">
        <v>727</v>
      </c>
      <c r="G189" s="205"/>
      <c r="H189" s="205" t="s">
        <v>808</v>
      </c>
      <c r="I189" s="205" t="s">
        <v>809</v>
      </c>
      <c r="J189" s="263" t="s">
        <v>810</v>
      </c>
      <c r="K189" s="249"/>
    </row>
    <row r="190" spans="2:11" customFormat="1" ht="15" customHeight="1">
      <c r="B190" s="264"/>
      <c r="C190" s="265" t="s">
        <v>811</v>
      </c>
      <c r="D190" s="266"/>
      <c r="E190" s="266"/>
      <c r="F190" s="267" t="s">
        <v>727</v>
      </c>
      <c r="G190" s="266"/>
      <c r="H190" s="266" t="s">
        <v>812</v>
      </c>
      <c r="I190" s="266" t="s">
        <v>809</v>
      </c>
      <c r="J190" s="268" t="s">
        <v>810</v>
      </c>
      <c r="K190" s="269"/>
    </row>
    <row r="191" spans="2:11" customFormat="1" ht="15" customHeight="1">
      <c r="B191" s="228"/>
      <c r="C191" s="262" t="s">
        <v>43</v>
      </c>
      <c r="D191" s="205"/>
      <c r="E191" s="205"/>
      <c r="F191" s="226" t="s">
        <v>721</v>
      </c>
      <c r="G191" s="205"/>
      <c r="H191" s="202" t="s">
        <v>813</v>
      </c>
      <c r="I191" s="205" t="s">
        <v>814</v>
      </c>
      <c r="J191" s="205"/>
      <c r="K191" s="249"/>
    </row>
    <row r="192" spans="2:11" customFormat="1" ht="15" customHeight="1">
      <c r="B192" s="228"/>
      <c r="C192" s="262" t="s">
        <v>815</v>
      </c>
      <c r="D192" s="205"/>
      <c r="E192" s="205"/>
      <c r="F192" s="226" t="s">
        <v>721</v>
      </c>
      <c r="G192" s="205"/>
      <c r="H192" s="205" t="s">
        <v>816</v>
      </c>
      <c r="I192" s="205" t="s">
        <v>756</v>
      </c>
      <c r="J192" s="205"/>
      <c r="K192" s="249"/>
    </row>
    <row r="193" spans="2:11" customFormat="1" ht="15" customHeight="1">
      <c r="B193" s="228"/>
      <c r="C193" s="262" t="s">
        <v>817</v>
      </c>
      <c r="D193" s="205"/>
      <c r="E193" s="205"/>
      <c r="F193" s="226" t="s">
        <v>721</v>
      </c>
      <c r="G193" s="205"/>
      <c r="H193" s="205" t="s">
        <v>818</v>
      </c>
      <c r="I193" s="205" t="s">
        <v>756</v>
      </c>
      <c r="J193" s="205"/>
      <c r="K193" s="249"/>
    </row>
    <row r="194" spans="2:11" customFormat="1" ht="15" customHeight="1">
      <c r="B194" s="228"/>
      <c r="C194" s="262" t="s">
        <v>819</v>
      </c>
      <c r="D194" s="205"/>
      <c r="E194" s="205"/>
      <c r="F194" s="226" t="s">
        <v>727</v>
      </c>
      <c r="G194" s="205"/>
      <c r="H194" s="205" t="s">
        <v>820</v>
      </c>
      <c r="I194" s="205" t="s">
        <v>756</v>
      </c>
      <c r="J194" s="205"/>
      <c r="K194" s="249"/>
    </row>
    <row r="195" spans="2:11" customFormat="1" ht="15" customHeight="1">
      <c r="B195" s="255"/>
      <c r="C195" s="270"/>
      <c r="D195" s="235"/>
      <c r="E195" s="235"/>
      <c r="F195" s="235"/>
      <c r="G195" s="235"/>
      <c r="H195" s="235"/>
      <c r="I195" s="235"/>
      <c r="J195" s="235"/>
      <c r="K195" s="256"/>
    </row>
    <row r="196" spans="2:11" customFormat="1" ht="18.75" customHeight="1">
      <c r="B196" s="237"/>
      <c r="C196" s="247"/>
      <c r="D196" s="247"/>
      <c r="E196" s="247"/>
      <c r="F196" s="257"/>
      <c r="G196" s="247"/>
      <c r="H196" s="247"/>
      <c r="I196" s="247"/>
      <c r="J196" s="247"/>
      <c r="K196" s="237"/>
    </row>
    <row r="197" spans="2:11" customFormat="1" ht="18.75" customHeight="1">
      <c r="B197" s="237"/>
      <c r="C197" s="247"/>
      <c r="D197" s="247"/>
      <c r="E197" s="247"/>
      <c r="F197" s="257"/>
      <c r="G197" s="247"/>
      <c r="H197" s="247"/>
      <c r="I197" s="247"/>
      <c r="J197" s="247"/>
      <c r="K197" s="237"/>
    </row>
    <row r="198" spans="2:11" customFormat="1" ht="18.75" customHeight="1">
      <c r="B198" s="212"/>
      <c r="C198" s="212"/>
      <c r="D198" s="212"/>
      <c r="E198" s="212"/>
      <c r="F198" s="212"/>
      <c r="G198" s="212"/>
      <c r="H198" s="212"/>
      <c r="I198" s="212"/>
      <c r="J198" s="212"/>
      <c r="K198" s="212"/>
    </row>
    <row r="199" spans="2:11" customFormat="1" ht="13.5">
      <c r="B199" s="194"/>
      <c r="C199" s="195"/>
      <c r="D199" s="195"/>
      <c r="E199" s="195"/>
      <c r="F199" s="195"/>
      <c r="G199" s="195"/>
      <c r="H199" s="195"/>
      <c r="I199" s="195"/>
      <c r="J199" s="195"/>
      <c r="K199" s="196"/>
    </row>
    <row r="200" spans="2:11" customFormat="1" ht="21">
      <c r="B200" s="197"/>
      <c r="C200" s="319" t="s">
        <v>821</v>
      </c>
      <c r="D200" s="319"/>
      <c r="E200" s="319"/>
      <c r="F200" s="319"/>
      <c r="G200" s="319"/>
      <c r="H200" s="319"/>
      <c r="I200" s="319"/>
      <c r="J200" s="319"/>
      <c r="K200" s="198"/>
    </row>
    <row r="201" spans="2:11" customFormat="1" ht="25.5" customHeight="1">
      <c r="B201" s="197"/>
      <c r="C201" s="271" t="s">
        <v>822</v>
      </c>
      <c r="D201" s="271"/>
      <c r="E201" s="271"/>
      <c r="F201" s="271" t="s">
        <v>823</v>
      </c>
      <c r="G201" s="272"/>
      <c r="H201" s="320" t="s">
        <v>824</v>
      </c>
      <c r="I201" s="320"/>
      <c r="J201" s="320"/>
      <c r="K201" s="198"/>
    </row>
    <row r="202" spans="2:11" customFormat="1" ht="5.25" customHeight="1">
      <c r="B202" s="228"/>
      <c r="C202" s="223"/>
      <c r="D202" s="223"/>
      <c r="E202" s="223"/>
      <c r="F202" s="223"/>
      <c r="G202" s="247"/>
      <c r="H202" s="223"/>
      <c r="I202" s="223"/>
      <c r="J202" s="223"/>
      <c r="K202" s="249"/>
    </row>
    <row r="203" spans="2:11" customFormat="1" ht="15" customHeight="1">
      <c r="B203" s="228"/>
      <c r="C203" s="205" t="s">
        <v>814</v>
      </c>
      <c r="D203" s="205"/>
      <c r="E203" s="205"/>
      <c r="F203" s="226" t="s">
        <v>44</v>
      </c>
      <c r="G203" s="205"/>
      <c r="H203" s="318" t="s">
        <v>825</v>
      </c>
      <c r="I203" s="318"/>
      <c r="J203" s="318"/>
      <c r="K203" s="249"/>
    </row>
    <row r="204" spans="2:11" customFormat="1" ht="15" customHeight="1">
      <c r="B204" s="228"/>
      <c r="C204" s="205"/>
      <c r="D204" s="205"/>
      <c r="E204" s="205"/>
      <c r="F204" s="226" t="s">
        <v>45</v>
      </c>
      <c r="G204" s="205"/>
      <c r="H204" s="318" t="s">
        <v>826</v>
      </c>
      <c r="I204" s="318"/>
      <c r="J204" s="318"/>
      <c r="K204" s="249"/>
    </row>
    <row r="205" spans="2:11" customFormat="1" ht="15" customHeight="1">
      <c r="B205" s="228"/>
      <c r="C205" s="205"/>
      <c r="D205" s="205"/>
      <c r="E205" s="205"/>
      <c r="F205" s="226" t="s">
        <v>48</v>
      </c>
      <c r="G205" s="205"/>
      <c r="H205" s="318" t="s">
        <v>827</v>
      </c>
      <c r="I205" s="318"/>
      <c r="J205" s="318"/>
      <c r="K205" s="249"/>
    </row>
    <row r="206" spans="2:11" customFormat="1" ht="15" customHeight="1">
      <c r="B206" s="228"/>
      <c r="C206" s="205"/>
      <c r="D206" s="205"/>
      <c r="E206" s="205"/>
      <c r="F206" s="226" t="s">
        <v>46</v>
      </c>
      <c r="G206" s="205"/>
      <c r="H206" s="318" t="s">
        <v>828</v>
      </c>
      <c r="I206" s="318"/>
      <c r="J206" s="318"/>
      <c r="K206" s="249"/>
    </row>
    <row r="207" spans="2:11" customFormat="1" ht="15" customHeight="1">
      <c r="B207" s="228"/>
      <c r="C207" s="205"/>
      <c r="D207" s="205"/>
      <c r="E207" s="205"/>
      <c r="F207" s="226" t="s">
        <v>47</v>
      </c>
      <c r="G207" s="205"/>
      <c r="H207" s="318" t="s">
        <v>829</v>
      </c>
      <c r="I207" s="318"/>
      <c r="J207" s="318"/>
      <c r="K207" s="249"/>
    </row>
    <row r="208" spans="2:11" customFormat="1" ht="15" customHeight="1">
      <c r="B208" s="228"/>
      <c r="C208" s="205"/>
      <c r="D208" s="205"/>
      <c r="E208" s="205"/>
      <c r="F208" s="226"/>
      <c r="G208" s="205"/>
      <c r="H208" s="205"/>
      <c r="I208" s="205"/>
      <c r="J208" s="205"/>
      <c r="K208" s="249"/>
    </row>
    <row r="209" spans="2:11" customFormat="1" ht="15" customHeight="1">
      <c r="B209" s="228"/>
      <c r="C209" s="205" t="s">
        <v>768</v>
      </c>
      <c r="D209" s="205"/>
      <c r="E209" s="205"/>
      <c r="F209" s="226" t="s">
        <v>77</v>
      </c>
      <c r="G209" s="205"/>
      <c r="H209" s="318" t="s">
        <v>830</v>
      </c>
      <c r="I209" s="318"/>
      <c r="J209" s="318"/>
      <c r="K209" s="249"/>
    </row>
    <row r="210" spans="2:11" customFormat="1" ht="15" customHeight="1">
      <c r="B210" s="228"/>
      <c r="C210" s="205"/>
      <c r="D210" s="205"/>
      <c r="E210" s="205"/>
      <c r="F210" s="226" t="s">
        <v>663</v>
      </c>
      <c r="G210" s="205"/>
      <c r="H210" s="318" t="s">
        <v>664</v>
      </c>
      <c r="I210" s="318"/>
      <c r="J210" s="318"/>
      <c r="K210" s="249"/>
    </row>
    <row r="211" spans="2:11" customFormat="1" ht="15" customHeight="1">
      <c r="B211" s="228"/>
      <c r="C211" s="205"/>
      <c r="D211" s="205"/>
      <c r="E211" s="205"/>
      <c r="F211" s="226" t="s">
        <v>661</v>
      </c>
      <c r="G211" s="205"/>
      <c r="H211" s="318" t="s">
        <v>831</v>
      </c>
      <c r="I211" s="318"/>
      <c r="J211" s="318"/>
      <c r="K211" s="249"/>
    </row>
    <row r="212" spans="2:11" customFormat="1" ht="15" customHeight="1">
      <c r="B212" s="273"/>
      <c r="C212" s="205"/>
      <c r="D212" s="205"/>
      <c r="E212" s="205"/>
      <c r="F212" s="226" t="s">
        <v>665</v>
      </c>
      <c r="G212" s="262"/>
      <c r="H212" s="317" t="s">
        <v>666</v>
      </c>
      <c r="I212" s="317"/>
      <c r="J212" s="317"/>
      <c r="K212" s="274"/>
    </row>
    <row r="213" spans="2:11" customFormat="1" ht="15" customHeight="1">
      <c r="B213" s="273"/>
      <c r="C213" s="205"/>
      <c r="D213" s="205"/>
      <c r="E213" s="205"/>
      <c r="F213" s="226" t="s">
        <v>667</v>
      </c>
      <c r="G213" s="262"/>
      <c r="H213" s="317" t="s">
        <v>832</v>
      </c>
      <c r="I213" s="317"/>
      <c r="J213" s="317"/>
      <c r="K213" s="274"/>
    </row>
    <row r="214" spans="2:11" customFormat="1" ht="15" customHeight="1">
      <c r="B214" s="273"/>
      <c r="C214" s="205"/>
      <c r="D214" s="205"/>
      <c r="E214" s="205"/>
      <c r="F214" s="226"/>
      <c r="G214" s="262"/>
      <c r="H214" s="253"/>
      <c r="I214" s="253"/>
      <c r="J214" s="253"/>
      <c r="K214" s="274"/>
    </row>
    <row r="215" spans="2:11" customFormat="1" ht="15" customHeight="1">
      <c r="B215" s="273"/>
      <c r="C215" s="205" t="s">
        <v>792</v>
      </c>
      <c r="D215" s="205"/>
      <c r="E215" s="205"/>
      <c r="F215" s="226">
        <v>1</v>
      </c>
      <c r="G215" s="262"/>
      <c r="H215" s="317" t="s">
        <v>833</v>
      </c>
      <c r="I215" s="317"/>
      <c r="J215" s="317"/>
      <c r="K215" s="274"/>
    </row>
    <row r="216" spans="2:11" customFormat="1" ht="15" customHeight="1">
      <c r="B216" s="273"/>
      <c r="C216" s="205"/>
      <c r="D216" s="205"/>
      <c r="E216" s="205"/>
      <c r="F216" s="226">
        <v>2</v>
      </c>
      <c r="G216" s="262"/>
      <c r="H216" s="317" t="s">
        <v>834</v>
      </c>
      <c r="I216" s="317"/>
      <c r="J216" s="317"/>
      <c r="K216" s="274"/>
    </row>
    <row r="217" spans="2:11" customFormat="1" ht="15" customHeight="1">
      <c r="B217" s="273"/>
      <c r="C217" s="205"/>
      <c r="D217" s="205"/>
      <c r="E217" s="205"/>
      <c r="F217" s="226">
        <v>3</v>
      </c>
      <c r="G217" s="262"/>
      <c r="H217" s="317" t="s">
        <v>835</v>
      </c>
      <c r="I217" s="317"/>
      <c r="J217" s="317"/>
      <c r="K217" s="274"/>
    </row>
    <row r="218" spans="2:11" customFormat="1" ht="15" customHeight="1">
      <c r="B218" s="273"/>
      <c r="C218" s="205"/>
      <c r="D218" s="205"/>
      <c r="E218" s="205"/>
      <c r="F218" s="226">
        <v>4</v>
      </c>
      <c r="G218" s="262"/>
      <c r="H218" s="317" t="s">
        <v>836</v>
      </c>
      <c r="I218" s="317"/>
      <c r="J218" s="317"/>
      <c r="K218" s="274"/>
    </row>
    <row r="219" spans="2:11" customFormat="1" ht="12.75" customHeight="1">
      <c r="B219" s="275"/>
      <c r="C219" s="276"/>
      <c r="D219" s="276"/>
      <c r="E219" s="276"/>
      <c r="F219" s="276"/>
      <c r="G219" s="276"/>
      <c r="H219" s="276"/>
      <c r="I219" s="276"/>
      <c r="J219" s="276"/>
      <c r="K219" s="277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25-11-5107_T - WC-BEZBARI...</vt:lpstr>
      <vt:lpstr>Seznam figur</vt:lpstr>
      <vt:lpstr>Pokyny pro vyplnění</vt:lpstr>
      <vt:lpstr>'25-11-5107_T - WC-BEZBARI...'!Názvy_tisku</vt:lpstr>
      <vt:lpstr>'Rekapitulace stavby'!Názvy_tisku</vt:lpstr>
      <vt:lpstr>'Seznam figur'!Názvy_tisku</vt:lpstr>
      <vt:lpstr>'25-11-5107_T - WC-BEZBARI...'!Oblast_tisku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Terezie horackova</dc:creator>
  <cp:lastModifiedBy>Aleš Pinc</cp:lastModifiedBy>
  <dcterms:created xsi:type="dcterms:W3CDTF">2025-11-25T12:30:49Z</dcterms:created>
  <dcterms:modified xsi:type="dcterms:W3CDTF">2026-01-27T10:44:19Z</dcterms:modified>
</cp:coreProperties>
</file>